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405" windowWidth="14805" windowHeight="7710" tabRatio="837" firstSheet="2" activeTab="9"/>
  </bookViews>
  <sheets>
    <sheet name="приложение 2" sheetId="1" r:id="rId1"/>
    <sheet name="приложение 3" sheetId="3" r:id="rId2"/>
    <sheet name="приложение 4 до 15 " sheetId="2" r:id="rId3"/>
    <sheet name="приложение 4 до 150" sheetId="12" r:id="rId4"/>
    <sheet name="приложение 4 свыше 150" sheetId="7" r:id="rId5"/>
    <sheet name="приложение 5" sheetId="11" r:id="rId6"/>
    <sheet name="приложение 6" sheetId="4" r:id="rId7"/>
    <sheet name="приложение 7" sheetId="6" r:id="rId8"/>
    <sheet name="приложение 8" sheetId="9" r:id="rId9"/>
    <sheet name="приложение 9" sheetId="10" r:id="rId10"/>
  </sheets>
  <definedNames>
    <definedName name="sub_882" localSheetId="8">'приложение 8'!#REF!</definedName>
  </definedNames>
  <calcPr calcId="125725"/>
</workbook>
</file>

<file path=xl/calcChain.xml><?xml version="1.0" encoding="utf-8"?>
<calcChain xmlns="http://schemas.openxmlformats.org/spreadsheetml/2006/main">
  <c r="E29" i="2"/>
  <c r="D29"/>
  <c r="E18"/>
  <c r="D18"/>
  <c r="E29" i="3"/>
  <c r="E23"/>
  <c r="E22"/>
  <c r="E21"/>
  <c r="E20"/>
  <c r="D23"/>
  <c r="D22"/>
  <c r="D21"/>
  <c r="D20"/>
  <c r="D28" i="11"/>
  <c r="D20" s="1"/>
  <c r="D14" s="1"/>
  <c r="D16"/>
  <c r="D18"/>
  <c r="D19" s="1"/>
  <c r="D22"/>
  <c r="D23"/>
  <c r="D33"/>
  <c r="D26"/>
  <c r="E19" i="3"/>
  <c r="C40" i="2"/>
  <c r="C34"/>
  <c r="E34" s="1"/>
  <c r="D40"/>
  <c r="D37"/>
  <c r="D34"/>
  <c r="D13"/>
  <c r="E40"/>
  <c r="E37"/>
  <c r="C13"/>
  <c r="E13" s="1"/>
  <c r="E22" i="12"/>
  <c r="D22"/>
  <c r="C22"/>
  <c r="E42"/>
  <c r="E39"/>
  <c r="E36"/>
  <c r="D12"/>
  <c r="C12"/>
  <c r="E12" s="1"/>
  <c r="C42"/>
  <c r="C36"/>
  <c r="D42"/>
  <c r="D39"/>
  <c r="D36"/>
  <c r="C13"/>
  <c r="E13" s="1"/>
  <c r="D13"/>
  <c r="C14" i="11"/>
  <c r="C19"/>
  <c r="C18"/>
  <c r="I13" i="9"/>
  <c r="A9"/>
  <c r="D19" i="3" l="1"/>
</calcChain>
</file>

<file path=xl/sharedStrings.xml><?xml version="1.0" encoding="utf-8"?>
<sst xmlns="http://schemas.openxmlformats.org/spreadsheetml/2006/main" count="360" uniqueCount="167">
  <si>
    <t>Приложение N 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</si>
  <si>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</si>
  <si>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</si>
  <si>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</si>
  <si>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(форма)</t>
  </si>
  <si>
    <t xml:space="preserve">                           ПРОГНОЗНЫЕ СВЕДЕНИЯ</t>
  </si>
  <si>
    <t xml:space="preserve">                о расходах за технологическое присоединение</t>
  </si>
  <si>
    <t xml:space="preserve">               (наименование сетевой организации)</t>
  </si>
  <si>
    <r>
      <t xml:space="preserve">6. КПП </t>
    </r>
    <r>
      <rPr>
        <b/>
        <u/>
        <sz val="12"/>
        <color indexed="8"/>
        <rFont val="Times New Roman"/>
        <family val="1"/>
        <charset val="204"/>
      </rPr>
      <t>344301001</t>
    </r>
  </si>
  <si>
    <t>Приложение N 3</t>
  </si>
  <si>
    <t>* Ставки платы *, * и *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</si>
  <si>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Наименование мероприятий</t>
  </si>
  <si>
    <t>Распределение необходимой валовой выручки*, (рублей)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</si>
  <si>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</si>
  <si>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</si>
  <si>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</si>
  <si>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Наименование стандартизированных тарифных ставок</t>
  </si>
  <si>
    <t>Единица
измерения</t>
  </si>
  <si>
    <t>Стандартизированные тарифные ставки</t>
  </si>
  <si>
    <t>по постоянной схеме</t>
  </si>
  <si>
    <t>по временной схеме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</si>
  <si>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</si>
  <si>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</si>
  <si>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r>
      <t>С</t>
    </r>
    <r>
      <rPr>
        <vertAlign val="subscript"/>
        <sz val="12"/>
        <color indexed="8"/>
        <rFont val="Times New Roman"/>
        <family val="1"/>
        <charset val="204"/>
      </rPr>
      <t>1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</si>
  <si>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</si>
  <si>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vertAlign val="subscript"/>
        <sz val="12"/>
        <color indexed="8"/>
        <rFont val="Times New Roman"/>
        <family val="1"/>
        <charset val="204"/>
      </rPr>
      <t>1.1</t>
    </r>
  </si>
  <si>
    <r>
      <t>С</t>
    </r>
    <r>
      <rPr>
        <vertAlign val="subscript"/>
        <sz val="12"/>
        <color indexed="8"/>
        <rFont val="Times New Roman"/>
        <family val="1"/>
        <charset val="204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</si>
  <si>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</si>
  <si>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</si>
  <si>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r>
      <t>С</t>
    </r>
    <r>
      <rPr>
        <vertAlign val="subscript"/>
        <sz val="12"/>
        <color indexed="8"/>
        <rFont val="Times New Roman"/>
        <family val="1"/>
        <charset val="204"/>
      </rPr>
      <t>1.3</t>
    </r>
  </si>
  <si>
    <r>
      <t>С</t>
    </r>
    <r>
      <rPr>
        <vertAlign val="subscript"/>
        <sz val="12"/>
        <color indexed="8"/>
        <rFont val="Times New Roman"/>
        <family val="1"/>
        <charset val="204"/>
      </rPr>
      <t>1.4</t>
    </r>
  </si>
  <si>
    <r>
      <t>С</t>
    </r>
    <r>
      <rPr>
        <vertAlign val="subscript"/>
        <sz val="12"/>
        <color indexed="8"/>
        <rFont val="Times New Roman"/>
        <family val="1"/>
        <charset val="204"/>
      </rPr>
      <t>2,i</t>
    </r>
    <r>
      <rPr>
        <sz val="12"/>
        <color indexed="8"/>
        <rFont val="Times New Roman"/>
        <family val="1"/>
        <charset val="204"/>
      </rPr>
      <t>*</t>
    </r>
  </si>
  <si>
    <r>
      <t>С</t>
    </r>
    <r>
      <rPr>
        <vertAlign val="subscript"/>
        <sz val="12"/>
        <color indexed="8"/>
        <rFont val="Times New Roman"/>
        <family val="1"/>
        <charset val="204"/>
      </rPr>
      <t>3,i</t>
    </r>
    <r>
      <rPr>
        <sz val="12"/>
        <color indexed="8"/>
        <rFont val="Times New Roman"/>
        <family val="1"/>
        <charset val="204"/>
      </rPr>
      <t>*</t>
    </r>
  </si>
  <si>
    <r>
      <t>С</t>
    </r>
    <r>
      <rPr>
        <vertAlign val="subscript"/>
        <sz val="12"/>
        <color indexed="8"/>
        <rFont val="Times New Roman"/>
        <family val="1"/>
        <charset val="204"/>
      </rPr>
      <t>4,i</t>
    </r>
    <r>
      <rPr>
        <sz val="12"/>
        <color indexed="8"/>
        <rFont val="Times New Roman"/>
        <family val="1"/>
        <charset val="204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</si>
  <si>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</si>
  <si>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</si>
  <si>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</si>
  <si>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</si>
  <si>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</si>
  <si>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до 150 кВт</t>
  </si>
  <si>
    <t>свыше 150 кВт</t>
  </si>
  <si>
    <t>ТП-25 кВА</t>
  </si>
  <si>
    <t>ТП-63 кВА</t>
  </si>
  <si>
    <t>ТП-100 кВА</t>
  </si>
  <si>
    <t>ТП-160 кВА</t>
  </si>
  <si>
    <t>ТП-250 кВА</t>
  </si>
  <si>
    <t>ТП-400 кВА</t>
  </si>
  <si>
    <t>ТП-2х250 кВА</t>
  </si>
  <si>
    <t>ТП-2х400 кВА</t>
  </si>
  <si>
    <t>ТП-2х630 кВА</t>
  </si>
  <si>
    <t>ТП-2х1000 кВА</t>
  </si>
  <si>
    <t>Приложение N 4</t>
  </si>
  <si>
    <t>Объем максимальной мощности (кВт)</t>
  </si>
  <si>
    <t>Ставки для расчета платы по каждому мероприятию (рублей/кВт) (без учета НДС)</t>
  </si>
  <si>
    <t>Приложение N 6</t>
  </si>
  <si>
    <t>Фактические средние данные о присоединенных объемах максимальной мощности за 3 предыдущих года по каждому мероприятию</t>
  </si>
  <si>
    <t>Объем мощности, введенной в основный фонды за 3 предыдущих года (кВт)</t>
  </si>
  <si>
    <t>1.</t>
  </si>
  <si>
    <t>Строительство пунктов секционирования (распределительных пунктов)</t>
  </si>
  <si>
    <t>Приложение N 5</t>
  </si>
  <si>
    <t>Расчет</t>
  </si>
  <si>
    <t>необходимой валовой выручки сетевой организации на технологическое присоединение</t>
  </si>
  <si>
    <t>2.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</si>
  <si>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</si>
  <si>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3.</t>
  </si>
  <si>
    <t>Строительство центров питания и подстанций уровнем напряжения 35 кВ и выше</t>
  </si>
  <si>
    <t>Фактические расходы на строительство подстанций за 3 предыдущих года, (тыс. рублей без НДС)</t>
  </si>
  <si>
    <t>Приложение N 7</t>
  </si>
  <si>
    <t>Фактические средние данные о длине линий электропередачи и об объемах максимальной мощности построенных объектов 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</si>
  <si>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постоенных за последние 3 года (тыс. рублей без НДС)</t>
  </si>
  <si>
    <t>Длина воздушных и кабельных линий электропередачина i-м уровне напряжения, фактически построенных за последние 3 года (км)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</si>
  <si>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</si>
  <si>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</si>
  <si>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</si>
  <si>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</si>
  <si>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</si>
  <si>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Объем максимальной мощности, присоединенной путем строительства воздушных или кабельных линий за последние 3 года (кВт)</t>
  </si>
  <si>
    <t>Подготовка и выдача сетевой организацией технических условий заявителю: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</si>
  <si>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</si>
  <si>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</si>
  <si>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пунктов секционирования</t>
  </si>
  <si>
    <t>строительство комплектных трансформаторных подстанций и распределительных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</si>
  <si>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</si>
  <si>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</si>
  <si>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 смотре должностным лицом органа федерального государственного энергетического надзора присоединяемых устройств заявителя:</t>
  </si>
  <si>
    <t>6.</t>
  </si>
  <si>
    <t>Фактические действия по присоединению и обеспечению работы энергопринимающих устрйств потребителей электрической энергии, объектов по производжству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</si>
  <si>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Показатели</t>
  </si>
  <si>
    <t>Ожидаемые данные за текущий период</t>
  </si>
  <si>
    <t>Плановые показатели на следующий период</t>
  </si>
  <si>
    <t>тыс. рублей</t>
  </si>
  <si>
    <t>Расходы по выполнению мероприятий по технологическому присоединению, всего</t>
  </si>
  <si>
    <t xml:space="preserve">услуги связи </t>
  </si>
  <si>
    <t xml:space="preserve">расходы на охрану и пожарную безопасность </t>
  </si>
  <si>
    <t xml:space="preserve">расходы на информационное обслуживание, консультационные и юридические услуги </t>
  </si>
  <si>
    <t xml:space="preserve">плата за аренду имущества </t>
  </si>
  <si>
    <t xml:space="preserve">другие прочие расходы, связанные с производством и реализацией </t>
  </si>
  <si>
    <t>в том числе:</t>
  </si>
  <si>
    <t xml:space="preserve">вспомогательные материалы </t>
  </si>
  <si>
    <t xml:space="preserve">энергия на хозяйственные нужды </t>
  </si>
  <si>
    <t>оплата труда</t>
  </si>
  <si>
    <t xml:space="preserve">отчисления на страховые взносы 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</si>
  <si>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</si>
  <si>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</si>
  <si>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</si>
  <si>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</si>
  <si>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</si>
  <si>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внереализационные расходы - всего</t>
  </si>
  <si>
    <t>расходы на услуги банков</t>
  </si>
  <si>
    <t xml:space="preserve">процент за пользование кредитом </t>
  </si>
  <si>
    <t>прочие обоснованные расходы</t>
  </si>
  <si>
    <t>денежные выплаты социального характера (по Коллективному договору)</t>
  </si>
  <si>
    <t xml:space="preserve"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 </t>
  </si>
  <si>
    <t>Выпадающие доходы (экономия средств)</t>
  </si>
  <si>
    <t>Итого (размер необходимой валовой выручки)</t>
  </si>
  <si>
    <t>Приложение N 8</t>
  </si>
  <si>
    <t>ИНФОРМАЦИЯ</t>
  </si>
  <si>
    <t>Категория заявителей</t>
  </si>
  <si>
    <t>Количество договор (штук)</t>
  </si>
  <si>
    <t>Максимальная мощность (кВт)</t>
  </si>
  <si>
    <t>Стоимость договоров (без НДС) (тыс.рублей)</t>
  </si>
  <si>
    <t>1-20 кВ</t>
  </si>
  <si>
    <t>35 кВ и выше</t>
  </si>
  <si>
    <t xml:space="preserve">От 150 кВт до 670 кВт - всего
в том числе
по индивидуальному проекту
</t>
  </si>
  <si>
    <t>4.</t>
  </si>
  <si>
    <t xml:space="preserve">От 670 кВт до 8900 кВт - всего
в том числе
по индивидуальному проекту
</t>
  </si>
  <si>
    <t>5.</t>
  </si>
  <si>
    <t xml:space="preserve">От 8900 кВт - всего
в том числе
по индивидуальному проекту
</t>
  </si>
  <si>
    <t>Объекты 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</si>
  <si>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</si>
  <si>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</t>
  </si>
  <si>
    <t>Приложение N 9</t>
  </si>
  <si>
    <t xml:space="preserve"> о поданных заявках на технологического присоединения  за текущий год </t>
  </si>
  <si>
    <t>строительство воздушных линий (материал провода - алюминиевые жилы)</t>
  </si>
  <si>
    <t>строительство кабельных линий (материал провода - алюминиевые жилы)</t>
  </si>
  <si>
    <t>*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</si>
  <si>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ВЛИ-0,4 кВ (материал провода - алюминивые жилы)</t>
  </si>
  <si>
    <t>ВЛ-6/10 кВ (материал провода - алюминивые жилы)</t>
  </si>
  <si>
    <t>КЛ-0,4 кВ (материал провода - алюминивые жилы)</t>
  </si>
  <si>
    <t>КЛ-6/10 кВ (материал провода - алюминивые жилы)</t>
  </si>
  <si>
    <t>напряжения ниже 35 кВ и присоединяемой мощностью</t>
  </si>
  <si>
    <t>Расходы на мероприятия, осуществляемые при технологическом присоединении (до 15 кВт)</t>
  </si>
  <si>
    <t>Расходы на мероприятия, осуществляемые при технологическом присоединении (от 15 кВт до 150 кВт)</t>
  </si>
  <si>
    <t>Расходы на мероприятия, осуществляемые при технологическом присоединении (свыше 150 кВт)</t>
  </si>
  <si>
    <t>до 15 кВт</t>
  </si>
  <si>
    <t>ТП-40 кВА</t>
  </si>
  <si>
    <t>ТП-630 кВА</t>
  </si>
  <si>
    <t>ТП-2х160 кВА</t>
  </si>
  <si>
    <t>Количество заявок (штук)</t>
  </si>
  <si>
    <r>
      <t>До 15 кВт - всего                       в том числе                             льготная категория</t>
    </r>
    <r>
      <rPr>
        <sz val="12"/>
        <rFont val="Times New Roman"/>
        <family val="1"/>
        <charset val="204"/>
      </rPr>
      <t>*</t>
    </r>
  </si>
  <si>
    <r>
      <t>От 15 до 150 кВт - всего
в том числе
льготная категория</t>
    </r>
    <r>
      <rPr>
        <sz val="12"/>
        <rFont val="Times New Roman"/>
        <family val="1"/>
        <charset val="204"/>
      </rPr>
      <t>**</t>
    </r>
    <r>
      <rPr>
        <sz val="12"/>
        <color indexed="8"/>
        <rFont val="Times New Roman"/>
        <family val="1"/>
        <charset val="204"/>
      </rPr>
      <t xml:space="preserve">
</t>
    </r>
  </si>
  <si>
    <t xml:space="preserve">об осуществлении технологического присоединения по договорам, заключенным за текущий год </t>
  </si>
  <si>
    <t>в ООО "ВОЛГАЭНЕРГОСЕТЬ"</t>
  </si>
  <si>
    <t xml:space="preserve">ИНФОРМАЦИЯ </t>
  </si>
  <si>
    <t>(данные указаны на 06.10.2017)</t>
  </si>
  <si>
    <r>
      <t xml:space="preserve">         ООО </t>
    </r>
    <r>
      <rPr>
        <b/>
        <u/>
        <sz val="12"/>
        <color indexed="8"/>
        <rFont val="Times New Roman"/>
        <family val="1"/>
        <charset val="204"/>
      </rPr>
      <t>"ВОЛГАЭНЕРГОСЕТЬ"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на </t>
    </r>
    <r>
      <rPr>
        <b/>
        <u/>
        <sz val="12"/>
        <color indexed="8"/>
        <rFont val="Times New Roman"/>
        <family val="1"/>
        <charset val="204"/>
      </rPr>
      <t>2018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год</t>
    </r>
  </si>
  <si>
    <r>
      <t xml:space="preserve">1. Полное наименование  </t>
    </r>
    <r>
      <rPr>
        <b/>
        <u/>
        <sz val="12"/>
        <color indexed="8"/>
        <rFont val="Times New Roman"/>
        <family val="1"/>
        <charset val="204"/>
      </rPr>
      <t>Общество с ограниченной ответственностью "ВОЛГАЭНЕРГОСЕТЬ"</t>
    </r>
  </si>
  <si>
    <t>2. Сокращенное наименование</t>
  </si>
  <si>
    <r>
      <t xml:space="preserve">3. Место нахождения </t>
    </r>
    <r>
      <rPr>
        <b/>
        <u/>
        <sz val="12"/>
        <color indexed="8"/>
        <rFont val="Times New Roman"/>
        <family val="1"/>
        <charset val="204"/>
      </rPr>
      <t>Россия, Волгоградская область, г. Волгоград, пр. им. Г.К.Жукова, д.185А</t>
    </r>
  </si>
  <si>
    <r>
      <t xml:space="preserve">4. Адрес юридического лица </t>
    </r>
    <r>
      <rPr>
        <b/>
        <u/>
        <sz val="12"/>
        <color indexed="8"/>
        <rFont val="Times New Roman"/>
        <family val="1"/>
        <charset val="204"/>
      </rPr>
      <t>Россия, Волгоградская область, г. Волгоград, пр. им. Г.К.Жукова, д.185А</t>
    </r>
  </si>
  <si>
    <r>
      <t xml:space="preserve">5. ИНН </t>
    </r>
    <r>
      <rPr>
        <b/>
        <u/>
        <sz val="12"/>
        <color indexed="8"/>
        <rFont val="Times New Roman"/>
        <family val="1"/>
        <charset val="204"/>
      </rPr>
      <t>3443930152</t>
    </r>
  </si>
  <si>
    <r>
      <t xml:space="preserve">7. Ф.И.О. руководителя </t>
    </r>
    <r>
      <rPr>
        <b/>
        <u/>
        <sz val="12"/>
        <color indexed="8"/>
        <rFont val="Times New Roman"/>
        <family val="1"/>
        <charset val="204"/>
      </rPr>
      <t>Титов Алексей Сергеевич</t>
    </r>
  </si>
  <si>
    <r>
      <t xml:space="preserve">8. Адрес электронной почты </t>
    </r>
    <r>
      <rPr>
        <b/>
        <u/>
        <sz val="12"/>
        <color indexed="8"/>
        <rFont val="Times New Roman"/>
        <family val="1"/>
        <charset val="204"/>
      </rPr>
      <t>vlgset@mail.ru</t>
    </r>
  </si>
  <si>
    <r>
      <t xml:space="preserve">9. Контактный телефон </t>
    </r>
    <r>
      <rPr>
        <b/>
        <u/>
        <sz val="12"/>
        <color indexed="8"/>
        <rFont val="Times New Roman"/>
        <family val="1"/>
        <charset val="204"/>
      </rPr>
      <t>8 (8442) 26-75-37</t>
    </r>
  </si>
  <si>
    <r>
      <t xml:space="preserve">10. Факс </t>
    </r>
    <r>
      <rPr>
        <b/>
        <u/>
        <sz val="12"/>
        <color indexed="8"/>
        <rFont val="Times New Roman"/>
        <family val="1"/>
        <charset val="204"/>
      </rPr>
      <t>8 (8442) 26-75-37</t>
    </r>
  </si>
  <si>
    <r>
      <t xml:space="preserve">менее 8900 кВт </t>
    </r>
    <r>
      <rPr>
        <b/>
        <sz val="12"/>
        <color theme="1"/>
        <rFont val="Times New Roman"/>
        <family val="1"/>
        <charset val="204"/>
      </rPr>
      <t>ООО "ВОЛГАЭНЕРГОСЕТЬ"</t>
    </r>
  </si>
  <si>
    <r>
      <t xml:space="preserve">на </t>
    </r>
    <r>
      <rPr>
        <b/>
        <u/>
        <sz val="12"/>
        <color indexed="8"/>
        <rFont val="Times New Roman"/>
        <family val="1"/>
        <charset val="204"/>
      </rPr>
      <t xml:space="preserve">2018 </t>
    </r>
    <r>
      <rPr>
        <sz val="12"/>
        <color indexed="8"/>
        <rFont val="Times New Roman"/>
        <family val="1"/>
        <charset val="204"/>
      </rPr>
      <t>год</t>
    </r>
  </si>
</sst>
</file>

<file path=xl/styles.xml><?xml version="1.0" encoding="utf-8"?>
<styleSheet xmlns="http://schemas.openxmlformats.org/spreadsheetml/2006/main">
  <numFmts count="2">
    <numFmt numFmtId="172" formatCode="#,##0.0"/>
    <numFmt numFmtId="174" formatCode="0.0"/>
  </numFmts>
  <fonts count="1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vertAlign val="subscript"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8" fillId="0" borderId="0" xfId="0" applyFont="1"/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/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/>
    <xf numFmtId="0" fontId="8" fillId="0" borderId="1" xfId="0" applyFont="1" applyBorder="1" applyAlignment="1">
      <alignment horizontal="right" vertical="center" wrapText="1"/>
    </xf>
    <xf numFmtId="4" fontId="8" fillId="0" borderId="1" xfId="0" applyNumberFormat="1" applyFont="1" applyFill="1" applyBorder="1"/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8" fillId="0" borderId="2" xfId="0" applyFont="1" applyBorder="1"/>
    <xf numFmtId="0" fontId="8" fillId="0" borderId="3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Alignment="1">
      <alignment vertical="top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justify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vertical="top"/>
    </xf>
    <xf numFmtId="4" fontId="8" fillId="0" borderId="1" xfId="0" applyNumberFormat="1" applyFont="1" applyFill="1" applyBorder="1" applyAlignment="1">
      <alignment vertical="center"/>
    </xf>
    <xf numFmtId="172" fontId="8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7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8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/>
    <xf numFmtId="0" fontId="8" fillId="0" borderId="0" xfId="0" applyFont="1" applyAlignment="1">
      <alignment horizontal="center"/>
    </xf>
    <xf numFmtId="0" fontId="8" fillId="0" borderId="1" xfId="0" applyFont="1" applyBorder="1" applyAlignment="1"/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6" fillId="0" borderId="0" xfId="1" applyFont="1" applyAlignment="1">
      <alignment horizontal="right" vertical="center" wrapText="1"/>
    </xf>
    <xf numFmtId="0" fontId="10" fillId="0" borderId="0" xfId="0" applyFont="1" applyAlignment="1">
      <alignment horizontal="justify" vertical="center"/>
    </xf>
    <xf numFmtId="0" fontId="0" fillId="0" borderId="0" xfId="0" applyFont="1" applyAlignment="1"/>
    <xf numFmtId="0" fontId="10" fillId="0" borderId="0" xfId="0" applyFont="1" applyAlignment="1">
      <alignment horizontal="justify" vertical="top"/>
    </xf>
    <xf numFmtId="0" fontId="0" fillId="0" borderId="0" xfId="0" applyFont="1" applyAlignment="1">
      <alignment vertical="top"/>
    </xf>
    <xf numFmtId="0" fontId="8" fillId="0" borderId="4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>
      <selection activeCell="A32" sqref="A32"/>
    </sheetView>
  </sheetViews>
  <sheetFormatPr defaultRowHeight="15.75"/>
  <cols>
    <col min="1" max="16384" width="9.140625" style="1"/>
  </cols>
  <sheetData>
    <row r="1" spans="1:7">
      <c r="G1" s="1" t="s">
        <v>0</v>
      </c>
    </row>
    <row r="2" spans="1:7">
      <c r="G2" s="1" t="s">
        <v>1</v>
      </c>
    </row>
    <row r="3" spans="1:7">
      <c r="G3" s="1" t="s">
        <v>2</v>
      </c>
    </row>
    <row r="4" spans="1:7">
      <c r="G4" s="1" t="s">
        <v>3</v>
      </c>
    </row>
    <row r="6" spans="1:7">
      <c r="G6" s="1" t="s">
        <v>4</v>
      </c>
    </row>
    <row r="8" spans="1:7">
      <c r="A8" s="1" t="s">
        <v>5</v>
      </c>
    </row>
    <row r="9" spans="1:7">
      <c r="A9" s="1" t="s">
        <v>6</v>
      </c>
    </row>
    <row r="10" spans="1:7">
      <c r="A10" s="1" t="s">
        <v>155</v>
      </c>
    </row>
    <row r="11" spans="1:7">
      <c r="A11" s="1" t="s">
        <v>7</v>
      </c>
    </row>
    <row r="13" spans="1:7">
      <c r="A13" s="1" t="s">
        <v>156</v>
      </c>
    </row>
    <row r="15" spans="1:7">
      <c r="A15" s="1" t="s">
        <v>157</v>
      </c>
    </row>
    <row r="17" spans="1:1">
      <c r="A17" s="1" t="s">
        <v>158</v>
      </c>
    </row>
    <row r="19" spans="1:1">
      <c r="A19" s="1" t="s">
        <v>159</v>
      </c>
    </row>
    <row r="21" spans="1:1">
      <c r="A21" s="1" t="s">
        <v>160</v>
      </c>
    </row>
    <row r="23" spans="1:1">
      <c r="A23" s="1" t="s">
        <v>8</v>
      </c>
    </row>
    <row r="25" spans="1:1">
      <c r="A25" s="1" t="s">
        <v>161</v>
      </c>
    </row>
    <row r="27" spans="1:1">
      <c r="A27" s="1" t="s">
        <v>162</v>
      </c>
    </row>
    <row r="29" spans="1:1">
      <c r="A29" s="1" t="s">
        <v>163</v>
      </c>
    </row>
    <row r="31" spans="1:1">
      <c r="A31" s="1" t="s">
        <v>164</v>
      </c>
    </row>
  </sheetData>
  <pageMargins left="0.70866141732283472" right="0.59055118110236227" top="0.74803149606299213" bottom="0.74803149606299213" header="0.31496062992125984" footer="0.31496062992125984"/>
  <pageSetup paperSize="9"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24"/>
  <sheetViews>
    <sheetView tabSelected="1" zoomScaleNormal="100" workbookViewId="0">
      <selection activeCell="C16" sqref="C16"/>
    </sheetView>
  </sheetViews>
  <sheetFormatPr defaultRowHeight="15.75"/>
  <cols>
    <col min="1" max="1" width="11.140625" style="1" customWidth="1"/>
    <col min="2" max="2" width="29" style="1" customWidth="1"/>
    <col min="3" max="3" width="12.5703125" style="1" customWidth="1"/>
    <col min="4" max="4" width="13.5703125" style="1" customWidth="1"/>
    <col min="5" max="5" width="12.7109375" style="1" customWidth="1"/>
    <col min="6" max="6" width="14.28515625" style="1" customWidth="1"/>
    <col min="7" max="7" width="13.28515625" style="1" customWidth="1"/>
    <col min="8" max="8" width="11.85546875" style="1" customWidth="1"/>
    <col min="9" max="16384" width="9.140625" style="1"/>
  </cols>
  <sheetData>
    <row r="2" spans="1:8" ht="15.75" customHeight="1">
      <c r="F2" s="26"/>
      <c r="G2" s="26"/>
      <c r="H2" s="27" t="s">
        <v>131</v>
      </c>
    </row>
    <row r="3" spans="1:8" ht="15.75" customHeight="1">
      <c r="F3" s="66" t="s">
        <v>1</v>
      </c>
      <c r="G3" s="66"/>
      <c r="H3" s="66"/>
    </row>
    <row r="4" spans="1:8">
      <c r="F4" s="26"/>
      <c r="G4" s="26"/>
      <c r="H4" s="27" t="s">
        <v>2</v>
      </c>
    </row>
    <row r="5" spans="1:8">
      <c r="F5" s="26"/>
      <c r="G5" s="26"/>
      <c r="H5" s="27" t="s">
        <v>3</v>
      </c>
    </row>
    <row r="8" spans="1:8" ht="18.75" customHeight="1">
      <c r="A8" s="55" t="s">
        <v>116</v>
      </c>
      <c r="B8" s="55"/>
      <c r="C8" s="55"/>
      <c r="D8" s="55"/>
      <c r="E8" s="55"/>
      <c r="F8" s="55"/>
      <c r="G8" s="55"/>
      <c r="H8" s="55"/>
    </row>
    <row r="9" spans="1:8" ht="15.75" customHeight="1">
      <c r="A9" s="65" t="s">
        <v>132</v>
      </c>
      <c r="B9" s="65"/>
      <c r="C9" s="65"/>
      <c r="D9" s="65"/>
      <c r="E9" s="65"/>
      <c r="F9" s="65"/>
      <c r="G9" s="65"/>
      <c r="H9" s="65"/>
    </row>
    <row r="10" spans="1:8">
      <c r="A10" s="55" t="s">
        <v>152</v>
      </c>
      <c r="B10" s="55"/>
      <c r="C10" s="55"/>
      <c r="D10" s="55"/>
      <c r="E10" s="55"/>
      <c r="F10" s="55"/>
      <c r="G10" s="55"/>
      <c r="H10" s="55"/>
    </row>
    <row r="13" spans="1:8" ht="42.75" customHeight="1">
      <c r="A13" s="71"/>
      <c r="B13" s="73" t="s">
        <v>117</v>
      </c>
      <c r="C13" s="62" t="s">
        <v>148</v>
      </c>
      <c r="D13" s="63"/>
      <c r="E13" s="64"/>
      <c r="F13" s="62" t="s">
        <v>119</v>
      </c>
      <c r="G13" s="63"/>
      <c r="H13" s="64"/>
    </row>
    <row r="14" spans="1:8" s="20" customFormat="1" ht="39" customHeight="1">
      <c r="A14" s="72"/>
      <c r="B14" s="74"/>
      <c r="C14" s="41" t="s">
        <v>72</v>
      </c>
      <c r="D14" s="42" t="s">
        <v>121</v>
      </c>
      <c r="E14" s="42" t="s">
        <v>122</v>
      </c>
      <c r="F14" s="41" t="s">
        <v>72</v>
      </c>
      <c r="G14" s="42" t="s">
        <v>121</v>
      </c>
      <c r="H14" s="42" t="s">
        <v>122</v>
      </c>
    </row>
    <row r="15" spans="1:8" s="20" customFormat="1" ht="57" customHeight="1">
      <c r="A15" s="36" t="s">
        <v>57</v>
      </c>
      <c r="B15" s="37" t="s">
        <v>149</v>
      </c>
      <c r="C15" s="38">
        <v>51</v>
      </c>
      <c r="D15" s="38"/>
      <c r="E15" s="38"/>
      <c r="F15" s="32">
        <v>293.15600000000001</v>
      </c>
      <c r="G15" s="39"/>
      <c r="H15" s="38"/>
    </row>
    <row r="16" spans="1:8" s="20" customFormat="1" ht="52.5" customHeight="1">
      <c r="A16" s="36" t="s">
        <v>62</v>
      </c>
      <c r="B16" s="40" t="s">
        <v>150</v>
      </c>
      <c r="C16" s="38">
        <v>1</v>
      </c>
      <c r="D16" s="38"/>
      <c r="E16" s="38">
        <v>1</v>
      </c>
      <c r="F16" s="32">
        <v>50</v>
      </c>
      <c r="G16" s="32"/>
      <c r="H16" s="38">
        <v>50</v>
      </c>
    </row>
    <row r="17" spans="1:8" ht="90" customHeight="1">
      <c r="A17" s="36" t="s">
        <v>64</v>
      </c>
      <c r="B17" s="37" t="s">
        <v>123</v>
      </c>
      <c r="C17" s="38"/>
      <c r="D17" s="38"/>
      <c r="E17" s="38"/>
      <c r="F17" s="32"/>
      <c r="G17" s="32"/>
      <c r="H17" s="38"/>
    </row>
    <row r="18" spans="1:8" ht="81.75" customHeight="1">
      <c r="A18" s="36" t="s">
        <v>124</v>
      </c>
      <c r="B18" s="40" t="s">
        <v>125</v>
      </c>
      <c r="C18" s="38"/>
      <c r="D18" s="38"/>
      <c r="E18" s="38"/>
      <c r="F18" s="35"/>
      <c r="G18" s="32"/>
      <c r="H18" s="38"/>
    </row>
    <row r="19" spans="1:8" ht="73.5" customHeight="1">
      <c r="A19" s="36" t="s">
        <v>126</v>
      </c>
      <c r="B19" s="40" t="s">
        <v>127</v>
      </c>
      <c r="C19" s="38"/>
      <c r="D19" s="38"/>
      <c r="E19" s="38"/>
      <c r="F19" s="35"/>
      <c r="G19" s="35"/>
      <c r="H19" s="38"/>
    </row>
    <row r="20" spans="1:8" ht="18" customHeight="1">
      <c r="A20" s="36" t="s">
        <v>85</v>
      </c>
      <c r="B20" s="37" t="s">
        <v>128</v>
      </c>
      <c r="C20" s="38"/>
      <c r="D20" s="38"/>
      <c r="E20" s="38"/>
      <c r="F20" s="35"/>
      <c r="G20" s="35"/>
      <c r="H20" s="38"/>
    </row>
    <row r="22" spans="1:8">
      <c r="A22" s="67" t="s">
        <v>129</v>
      </c>
      <c r="B22" s="68"/>
      <c r="C22" s="68"/>
      <c r="D22" s="68"/>
      <c r="E22" s="68"/>
      <c r="F22" s="68"/>
      <c r="G22" s="68"/>
      <c r="H22" s="68"/>
    </row>
    <row r="23" spans="1:8" ht="69" customHeight="1">
      <c r="A23" s="67" t="s">
        <v>130</v>
      </c>
      <c r="B23" s="68"/>
      <c r="C23" s="68"/>
      <c r="D23" s="68"/>
      <c r="E23" s="68"/>
      <c r="F23" s="68"/>
      <c r="G23" s="68"/>
      <c r="H23" s="68"/>
    </row>
    <row r="24" spans="1:8">
      <c r="A24" s="28"/>
    </row>
  </sheetData>
  <mergeCells count="10">
    <mergeCell ref="A10:H10"/>
    <mergeCell ref="A23:H23"/>
    <mergeCell ref="F3:H3"/>
    <mergeCell ref="A13:A14"/>
    <mergeCell ref="B13:B14"/>
    <mergeCell ref="C13:E13"/>
    <mergeCell ref="F13:H13"/>
    <mergeCell ref="A22:H22"/>
    <mergeCell ref="A8:H8"/>
    <mergeCell ref="A9:H9"/>
  </mergeCells>
  <hyperlinks>
    <hyperlink ref="F3" location="sub_1000" display="sub_1000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opLeftCell="A10" zoomScale="90" zoomScaleNormal="90" workbookViewId="0">
      <selection activeCell="A15" sqref="A15"/>
    </sheetView>
  </sheetViews>
  <sheetFormatPr defaultRowHeight="15.75"/>
  <cols>
    <col min="1" max="1" width="9.140625" style="1"/>
    <col min="2" max="2" width="54.7109375" style="1" customWidth="1"/>
    <col min="3" max="4" width="11.5703125" style="1" customWidth="1"/>
    <col min="5" max="9" width="15.7109375" style="1" customWidth="1"/>
    <col min="10" max="16384" width="9.140625" style="1"/>
  </cols>
  <sheetData>
    <row r="1" spans="1:9">
      <c r="H1" s="1" t="s">
        <v>9</v>
      </c>
    </row>
    <row r="2" spans="1:9">
      <c r="H2" s="1" t="s">
        <v>1</v>
      </c>
    </row>
    <row r="3" spans="1:9">
      <c r="H3" s="1" t="s">
        <v>2</v>
      </c>
    </row>
    <row r="4" spans="1:9">
      <c r="H4" s="1" t="s">
        <v>3</v>
      </c>
    </row>
    <row r="6" spans="1:9">
      <c r="H6" s="1" t="s">
        <v>4</v>
      </c>
    </row>
    <row r="9" spans="1:9">
      <c r="A9" s="55" t="s">
        <v>13</v>
      </c>
      <c r="B9" s="56"/>
      <c r="C9" s="56"/>
      <c r="D9" s="56"/>
      <c r="E9" s="56"/>
      <c r="F9" s="56"/>
      <c r="G9" s="56"/>
      <c r="H9" s="56"/>
      <c r="I9" s="56"/>
    </row>
    <row r="10" spans="1:9">
      <c r="A10" s="57" t="s">
        <v>14</v>
      </c>
      <c r="B10" s="57"/>
      <c r="C10" s="57"/>
      <c r="D10" s="57"/>
      <c r="E10" s="57"/>
      <c r="F10" s="57"/>
      <c r="G10" s="57"/>
      <c r="H10" s="57"/>
      <c r="I10" s="57"/>
    </row>
    <row r="11" spans="1:9">
      <c r="A11" s="57" t="s">
        <v>15</v>
      </c>
      <c r="B11" s="57"/>
      <c r="C11" s="57"/>
      <c r="D11" s="57"/>
      <c r="E11" s="57"/>
      <c r="F11" s="57"/>
      <c r="G11" s="57"/>
      <c r="H11" s="57"/>
      <c r="I11" s="57"/>
    </row>
    <row r="12" spans="1:9">
      <c r="A12" s="57" t="s">
        <v>140</v>
      </c>
      <c r="B12" s="57"/>
      <c r="C12" s="57"/>
      <c r="D12" s="57"/>
      <c r="E12" s="57"/>
      <c r="F12" s="57"/>
      <c r="G12" s="57"/>
      <c r="H12" s="57"/>
      <c r="I12" s="57"/>
    </row>
    <row r="13" spans="1:9">
      <c r="A13" s="57" t="s">
        <v>165</v>
      </c>
      <c r="B13" s="57"/>
      <c r="C13" s="57"/>
      <c r="D13" s="57"/>
      <c r="E13" s="57"/>
      <c r="F13" s="57"/>
      <c r="G13" s="57"/>
      <c r="H13" s="57"/>
      <c r="I13" s="57"/>
    </row>
    <row r="14" spans="1:9">
      <c r="A14" s="57" t="s">
        <v>166</v>
      </c>
      <c r="B14" s="57"/>
      <c r="C14" s="57"/>
      <c r="D14" s="57"/>
      <c r="E14" s="57"/>
      <c r="F14" s="57"/>
      <c r="G14" s="57"/>
      <c r="H14" s="57"/>
      <c r="I14" s="57"/>
    </row>
    <row r="16" spans="1:9" ht="35.25" customHeight="1">
      <c r="A16" s="47" t="s">
        <v>16</v>
      </c>
      <c r="B16" s="48"/>
      <c r="C16" s="44" t="s">
        <v>17</v>
      </c>
      <c r="D16" s="53" t="s">
        <v>18</v>
      </c>
      <c r="E16" s="53"/>
      <c r="F16" s="53"/>
      <c r="G16" s="53"/>
      <c r="H16" s="53"/>
      <c r="I16" s="53"/>
    </row>
    <row r="17" spans="1:9" ht="15.75" customHeight="1">
      <c r="A17" s="49"/>
      <c r="B17" s="50"/>
      <c r="C17" s="45"/>
      <c r="D17" s="53" t="s">
        <v>19</v>
      </c>
      <c r="E17" s="53"/>
      <c r="F17" s="53"/>
      <c r="G17" s="53" t="s">
        <v>20</v>
      </c>
      <c r="H17" s="53"/>
      <c r="I17" s="53"/>
    </row>
    <row r="18" spans="1:9">
      <c r="A18" s="51"/>
      <c r="B18" s="52"/>
      <c r="C18" s="46"/>
      <c r="D18" s="24" t="s">
        <v>144</v>
      </c>
      <c r="E18" s="23" t="s">
        <v>39</v>
      </c>
      <c r="F18" s="23" t="s">
        <v>40</v>
      </c>
      <c r="G18" s="24" t="s">
        <v>144</v>
      </c>
      <c r="H18" s="23" t="s">
        <v>39</v>
      </c>
      <c r="I18" s="23" t="s">
        <v>40</v>
      </c>
    </row>
    <row r="19" spans="1:9" ht="189">
      <c r="A19" s="4" t="s">
        <v>23</v>
      </c>
      <c r="B19" s="5" t="s">
        <v>21</v>
      </c>
      <c r="C19" s="4" t="s">
        <v>22</v>
      </c>
      <c r="D19" s="29">
        <f>D20+D21+D22+D23</f>
        <v>2297.5364652267053</v>
      </c>
      <c r="E19" s="29">
        <f>E20+E21+E22+E23</f>
        <v>413.02800000000002</v>
      </c>
      <c r="F19" s="29"/>
      <c r="G19" s="29"/>
      <c r="H19" s="29"/>
      <c r="I19" s="29"/>
    </row>
    <row r="20" spans="1:9" ht="47.25">
      <c r="A20" s="4" t="s">
        <v>25</v>
      </c>
      <c r="B20" s="5" t="s">
        <v>24</v>
      </c>
      <c r="C20" s="4" t="s">
        <v>22</v>
      </c>
      <c r="D20" s="7">
        <f>'приложение 4 до 15 '!E13</f>
        <v>609.6910859747029</v>
      </c>
      <c r="E20" s="25">
        <f>'приложение 4 до 150'!E13</f>
        <v>74.051999999999992</v>
      </c>
      <c r="F20" s="25"/>
      <c r="G20" s="29"/>
      <c r="H20" s="29"/>
      <c r="I20" s="29"/>
    </row>
    <row r="21" spans="1:9" ht="47.25">
      <c r="A21" s="4" t="s">
        <v>26</v>
      </c>
      <c r="B21" s="5" t="s">
        <v>27</v>
      </c>
      <c r="C21" s="4" t="s">
        <v>22</v>
      </c>
      <c r="D21" s="7">
        <f>'приложение 4 до 15 '!E34</f>
        <v>717.50651530243272</v>
      </c>
      <c r="E21" s="25">
        <f>'приложение 4 до 150'!E36</f>
        <v>84.862800000000007</v>
      </c>
      <c r="F21" s="25"/>
      <c r="G21" s="29"/>
      <c r="H21" s="29"/>
      <c r="I21" s="29"/>
    </row>
    <row r="22" spans="1:9" ht="78.75">
      <c r="A22" s="4" t="s">
        <v>29</v>
      </c>
      <c r="B22" s="5" t="s">
        <v>34</v>
      </c>
      <c r="C22" s="4" t="s">
        <v>22</v>
      </c>
      <c r="D22" s="7">
        <f>'приложение 4 до 15 '!E37</f>
        <v>0</v>
      </c>
      <c r="E22" s="25">
        <f>'приложение 4 до 150'!E39</f>
        <v>0</v>
      </c>
      <c r="F22" s="25"/>
      <c r="G22" s="29"/>
      <c r="H22" s="29"/>
      <c r="I22" s="29"/>
    </row>
    <row r="23" spans="1:9" ht="94.5">
      <c r="A23" s="4" t="s">
        <v>30</v>
      </c>
      <c r="B23" s="5" t="s">
        <v>35</v>
      </c>
      <c r="C23" s="4" t="s">
        <v>22</v>
      </c>
      <c r="D23" s="7">
        <f>'приложение 4 до 15 '!E40</f>
        <v>970.3388639495696</v>
      </c>
      <c r="E23" s="25">
        <f>'приложение 4 до 150'!E42</f>
        <v>254.11320000000001</v>
      </c>
      <c r="F23" s="25"/>
      <c r="G23" s="29"/>
      <c r="H23" s="29"/>
      <c r="I23" s="29"/>
    </row>
    <row r="24" spans="1:9" ht="141.75">
      <c r="A24" s="4" t="s">
        <v>31</v>
      </c>
      <c r="B24" s="5" t="s">
        <v>36</v>
      </c>
      <c r="C24" s="4" t="s">
        <v>28</v>
      </c>
      <c r="D24" s="30"/>
      <c r="E24" s="7"/>
      <c r="F24" s="7"/>
      <c r="G24" s="7"/>
      <c r="H24" s="7"/>
      <c r="I24" s="7"/>
    </row>
    <row r="25" spans="1:9">
      <c r="A25" s="4"/>
      <c r="B25" s="5" t="s">
        <v>136</v>
      </c>
      <c r="C25" s="4" t="s">
        <v>28</v>
      </c>
      <c r="D25" s="30"/>
      <c r="E25" s="29"/>
      <c r="F25" s="29"/>
      <c r="G25" s="29"/>
      <c r="H25" s="9"/>
      <c r="I25" s="9"/>
    </row>
    <row r="26" spans="1:9">
      <c r="A26" s="4"/>
      <c r="B26" s="5" t="s">
        <v>137</v>
      </c>
      <c r="C26" s="4" t="s">
        <v>28</v>
      </c>
      <c r="D26" s="30"/>
      <c r="E26" s="29"/>
      <c r="F26" s="29"/>
      <c r="G26" s="29"/>
      <c r="H26" s="9"/>
      <c r="I26" s="9"/>
    </row>
    <row r="27" spans="1:9" ht="141.75">
      <c r="A27" s="4" t="s">
        <v>32</v>
      </c>
      <c r="B27" s="5" t="s">
        <v>37</v>
      </c>
      <c r="C27" s="4" t="s">
        <v>28</v>
      </c>
      <c r="D27" s="30"/>
      <c r="E27" s="29"/>
      <c r="F27" s="29"/>
      <c r="G27" s="29"/>
      <c r="H27" s="9"/>
      <c r="I27" s="9"/>
    </row>
    <row r="28" spans="1:9">
      <c r="A28" s="4"/>
      <c r="B28" s="5" t="s">
        <v>138</v>
      </c>
      <c r="C28" s="4" t="s">
        <v>28</v>
      </c>
      <c r="D28" s="30"/>
      <c r="E28" s="29"/>
      <c r="F28" s="29"/>
      <c r="G28" s="29"/>
      <c r="H28" s="9"/>
      <c r="I28" s="9"/>
    </row>
    <row r="29" spans="1:9">
      <c r="A29" s="4"/>
      <c r="B29" s="5" t="s">
        <v>139</v>
      </c>
      <c r="C29" s="4" t="s">
        <v>28</v>
      </c>
      <c r="E29" s="30">
        <f>'приложение 4 до 150'!E22</f>
        <v>22005</v>
      </c>
      <c r="F29" s="29"/>
      <c r="G29" s="29"/>
      <c r="H29" s="9"/>
      <c r="I29" s="9"/>
    </row>
    <row r="30" spans="1:9" ht="110.25">
      <c r="A30" s="4" t="s">
        <v>33</v>
      </c>
      <c r="B30" s="5" t="s">
        <v>38</v>
      </c>
      <c r="C30" s="4" t="s">
        <v>22</v>
      </c>
      <c r="D30" s="30"/>
      <c r="E30" s="29"/>
      <c r="F30" s="29"/>
      <c r="G30" s="29"/>
      <c r="H30" s="9"/>
      <c r="I30" s="9"/>
    </row>
    <row r="31" spans="1:9">
      <c r="A31" s="4"/>
      <c r="B31" s="5" t="s">
        <v>41</v>
      </c>
      <c r="C31" s="4" t="s">
        <v>22</v>
      </c>
      <c r="D31" s="30"/>
      <c r="E31" s="29"/>
      <c r="F31" s="29"/>
      <c r="G31" s="29"/>
      <c r="H31" s="9"/>
      <c r="I31" s="9"/>
    </row>
    <row r="32" spans="1:9">
      <c r="A32" s="4"/>
      <c r="B32" s="5" t="s">
        <v>145</v>
      </c>
      <c r="C32" s="4"/>
      <c r="D32" s="30"/>
      <c r="E32" s="29"/>
      <c r="F32" s="29"/>
      <c r="G32" s="29"/>
      <c r="H32" s="9"/>
      <c r="I32" s="9"/>
    </row>
    <row r="33" spans="1:9">
      <c r="A33" s="4"/>
      <c r="B33" s="5" t="s">
        <v>42</v>
      </c>
      <c r="C33" s="4" t="s">
        <v>22</v>
      </c>
      <c r="D33" s="30"/>
      <c r="E33" s="29"/>
      <c r="F33" s="29"/>
      <c r="G33" s="29"/>
      <c r="H33" s="9"/>
      <c r="I33" s="9"/>
    </row>
    <row r="34" spans="1:9">
      <c r="A34" s="4"/>
      <c r="B34" s="5" t="s">
        <v>43</v>
      </c>
      <c r="C34" s="4" t="s">
        <v>22</v>
      </c>
      <c r="D34" s="30"/>
      <c r="E34" s="29"/>
      <c r="F34" s="29"/>
      <c r="G34" s="29"/>
      <c r="H34" s="9"/>
      <c r="I34" s="9"/>
    </row>
    <row r="35" spans="1:9">
      <c r="A35" s="4"/>
      <c r="B35" s="5" t="s">
        <v>44</v>
      </c>
      <c r="C35" s="4" t="s">
        <v>22</v>
      </c>
      <c r="D35" s="30"/>
      <c r="E35" s="29"/>
      <c r="F35" s="29"/>
      <c r="G35" s="29"/>
      <c r="H35" s="9"/>
      <c r="I35" s="9"/>
    </row>
    <row r="36" spans="1:9">
      <c r="A36" s="4"/>
      <c r="B36" s="5" t="s">
        <v>45</v>
      </c>
      <c r="C36" s="4" t="s">
        <v>22</v>
      </c>
      <c r="D36" s="30"/>
      <c r="E36" s="29"/>
      <c r="F36" s="29"/>
      <c r="G36" s="29"/>
      <c r="H36" s="9"/>
      <c r="I36" s="9"/>
    </row>
    <row r="37" spans="1:9">
      <c r="A37" s="4"/>
      <c r="B37" s="5" t="s">
        <v>46</v>
      </c>
      <c r="C37" s="4" t="s">
        <v>22</v>
      </c>
      <c r="D37" s="30"/>
      <c r="E37" s="29"/>
      <c r="F37" s="29"/>
      <c r="G37" s="29"/>
      <c r="H37" s="9"/>
      <c r="I37" s="9"/>
    </row>
    <row r="38" spans="1:9">
      <c r="A38" s="4"/>
      <c r="B38" s="5" t="s">
        <v>146</v>
      </c>
      <c r="C38" s="4" t="s">
        <v>22</v>
      </c>
      <c r="D38" s="30"/>
      <c r="E38" s="29"/>
      <c r="F38" s="29"/>
      <c r="G38" s="29"/>
      <c r="H38" s="9"/>
      <c r="I38" s="9"/>
    </row>
    <row r="39" spans="1:9">
      <c r="A39" s="4"/>
      <c r="B39" s="5" t="s">
        <v>147</v>
      </c>
      <c r="C39" s="4" t="s">
        <v>22</v>
      </c>
      <c r="D39" s="30"/>
      <c r="E39" s="29"/>
      <c r="F39" s="29"/>
      <c r="G39" s="29"/>
      <c r="H39" s="9"/>
      <c r="I39" s="9"/>
    </row>
    <row r="40" spans="1:9">
      <c r="A40" s="4"/>
      <c r="B40" s="5" t="s">
        <v>47</v>
      </c>
      <c r="C40" s="4" t="s">
        <v>22</v>
      </c>
      <c r="D40" s="30"/>
      <c r="E40" s="29"/>
      <c r="F40" s="29"/>
      <c r="G40" s="29"/>
      <c r="H40" s="9"/>
      <c r="I40" s="9"/>
    </row>
    <row r="41" spans="1:9">
      <c r="A41" s="4"/>
      <c r="B41" s="5" t="s">
        <v>48</v>
      </c>
      <c r="C41" s="4" t="s">
        <v>22</v>
      </c>
      <c r="D41" s="30"/>
      <c r="E41" s="29"/>
      <c r="F41" s="29"/>
      <c r="G41" s="29"/>
      <c r="H41" s="9"/>
      <c r="I41" s="9"/>
    </row>
    <row r="42" spans="1:9">
      <c r="A42" s="4"/>
      <c r="B42" s="5" t="s">
        <v>49</v>
      </c>
      <c r="C42" s="4" t="s">
        <v>22</v>
      </c>
      <c r="D42" s="30"/>
      <c r="E42" s="29"/>
      <c r="F42" s="29"/>
      <c r="G42" s="29"/>
      <c r="H42" s="9"/>
      <c r="I42" s="9"/>
    </row>
    <row r="43" spans="1:9">
      <c r="A43" s="4"/>
      <c r="B43" s="5" t="s">
        <v>50</v>
      </c>
      <c r="C43" s="4" t="s">
        <v>22</v>
      </c>
      <c r="D43" s="30"/>
      <c r="E43" s="29"/>
      <c r="F43" s="29"/>
      <c r="G43" s="29"/>
      <c r="H43" s="9"/>
      <c r="I43" s="9"/>
    </row>
    <row r="46" spans="1:9" ht="44.25" customHeight="1">
      <c r="A46" s="54" t="s">
        <v>10</v>
      </c>
      <c r="B46" s="54"/>
      <c r="C46" s="54"/>
      <c r="D46" s="54"/>
      <c r="E46" s="54"/>
      <c r="F46" s="54"/>
      <c r="G46" s="54"/>
      <c r="H46" s="54"/>
      <c r="I46" s="54"/>
    </row>
  </sheetData>
  <mergeCells count="12">
    <mergeCell ref="A9:I9"/>
    <mergeCell ref="A10:I10"/>
    <mergeCell ref="A11:I11"/>
    <mergeCell ref="A12:I12"/>
    <mergeCell ref="A13:I13"/>
    <mergeCell ref="A14:I14"/>
    <mergeCell ref="C16:C18"/>
    <mergeCell ref="A16:B18"/>
    <mergeCell ref="D17:F17"/>
    <mergeCell ref="D16:I16"/>
    <mergeCell ref="G17:I17"/>
    <mergeCell ref="A46:I46"/>
  </mergeCells>
  <pageMargins left="0.70866141732283472" right="0" top="0" bottom="0" header="0.31496062992125984" footer="0.31496062992125984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opLeftCell="A34" zoomScale="85" zoomScaleNormal="85" workbookViewId="0">
      <selection activeCell="C29" sqref="C29"/>
    </sheetView>
  </sheetViews>
  <sheetFormatPr defaultRowHeight="15.75"/>
  <cols>
    <col min="1" max="1" width="6.28515625" style="1" customWidth="1"/>
    <col min="2" max="2" width="39.28515625" style="1" customWidth="1"/>
    <col min="3" max="3" width="24.140625" style="1" customWidth="1"/>
    <col min="4" max="4" width="15.7109375" style="1" customWidth="1"/>
    <col min="5" max="5" width="19.140625" style="1" customWidth="1"/>
    <col min="6" max="16384" width="9.140625" style="1"/>
  </cols>
  <sheetData>
    <row r="1" spans="1:5">
      <c r="E1" s="1" t="s">
        <v>51</v>
      </c>
    </row>
    <row r="2" spans="1:5">
      <c r="E2" s="1" t="s">
        <v>1</v>
      </c>
    </row>
    <row r="3" spans="1:5">
      <c r="E3" s="1" t="s">
        <v>2</v>
      </c>
    </row>
    <row r="4" spans="1:5">
      <c r="E4" s="1" t="s">
        <v>3</v>
      </c>
    </row>
    <row r="6" spans="1:5">
      <c r="E6" s="1" t="s">
        <v>4</v>
      </c>
    </row>
    <row r="9" spans="1:5">
      <c r="A9" s="55" t="s">
        <v>141</v>
      </c>
      <c r="B9" s="55"/>
      <c r="C9" s="55"/>
      <c r="D9" s="55"/>
      <c r="E9" s="55"/>
    </row>
    <row r="11" spans="1:5" ht="94.5">
      <c r="A11" s="53" t="s">
        <v>11</v>
      </c>
      <c r="B11" s="58"/>
      <c r="C11" s="3" t="s">
        <v>12</v>
      </c>
      <c r="D11" s="3" t="s">
        <v>52</v>
      </c>
      <c r="E11" s="3" t="s">
        <v>53</v>
      </c>
    </row>
    <row r="12" spans="1:5" ht="47.25">
      <c r="A12" s="8">
        <v>1</v>
      </c>
      <c r="B12" s="5" t="s">
        <v>77</v>
      </c>
      <c r="C12" s="11"/>
      <c r="D12" s="11"/>
      <c r="E12" s="11"/>
    </row>
    <row r="13" spans="1:5">
      <c r="A13" s="8"/>
      <c r="B13" s="5" t="s">
        <v>19</v>
      </c>
      <c r="C13" s="11">
        <f>17.7*198*'приложение 9'!C15</f>
        <v>178734.6</v>
      </c>
      <c r="D13" s="11">
        <f>'приложение 9'!$F$15</f>
        <v>293.15600000000001</v>
      </c>
      <c r="E13" s="11">
        <f>C13/D13</f>
        <v>609.6910859747029</v>
      </c>
    </row>
    <row r="14" spans="1:5">
      <c r="A14" s="8"/>
      <c r="B14" s="5" t="s">
        <v>20</v>
      </c>
      <c r="C14" s="11"/>
      <c r="D14" s="11"/>
      <c r="E14" s="11"/>
    </row>
    <row r="15" spans="1:5" ht="47.25">
      <c r="A15" s="8">
        <v>2</v>
      </c>
      <c r="B15" s="5" t="s">
        <v>78</v>
      </c>
      <c r="C15" s="11"/>
      <c r="D15" s="11"/>
      <c r="E15" s="11"/>
    </row>
    <row r="16" spans="1:5" ht="47.25">
      <c r="A16" s="8">
        <v>3</v>
      </c>
      <c r="B16" s="5" t="s">
        <v>79</v>
      </c>
      <c r="C16" s="11"/>
      <c r="D16" s="11"/>
      <c r="E16" s="11"/>
    </row>
    <row r="17" spans="1:5" ht="47.25">
      <c r="A17" s="8"/>
      <c r="B17" s="5" t="s">
        <v>133</v>
      </c>
      <c r="C17" s="11"/>
      <c r="D17" s="11"/>
      <c r="E17" s="11"/>
    </row>
    <row r="18" spans="1:5">
      <c r="A18" s="8"/>
      <c r="B18" s="10" t="s">
        <v>72</v>
      </c>
      <c r="C18" s="11">
        <v>1467342</v>
      </c>
      <c r="D18" s="11">
        <f>D13</f>
        <v>293.15600000000001</v>
      </c>
      <c r="E18" s="11">
        <f>C18/D18</f>
        <v>5005.3282211518781</v>
      </c>
    </row>
    <row r="19" spans="1:5">
      <c r="A19" s="8"/>
      <c r="B19" s="10" t="s">
        <v>73</v>
      </c>
      <c r="C19" s="11"/>
      <c r="D19" s="11"/>
      <c r="E19" s="11"/>
    </row>
    <row r="20" spans="1:5" ht="47.25">
      <c r="A20" s="8"/>
      <c r="B20" s="5" t="s">
        <v>134</v>
      </c>
      <c r="C20" s="11"/>
      <c r="D20" s="11"/>
      <c r="E20" s="11"/>
    </row>
    <row r="21" spans="1:5">
      <c r="A21" s="8"/>
      <c r="B21" s="10" t="s">
        <v>72</v>
      </c>
      <c r="C21" s="11"/>
      <c r="D21" s="11"/>
      <c r="E21" s="11"/>
    </row>
    <row r="22" spans="1:5">
      <c r="A22" s="8"/>
      <c r="B22" s="10" t="s">
        <v>73</v>
      </c>
      <c r="C22" s="11"/>
      <c r="D22" s="11"/>
      <c r="E22" s="11"/>
    </row>
    <row r="23" spans="1:5" ht="31.5">
      <c r="A23" s="8"/>
      <c r="B23" s="5" t="s">
        <v>80</v>
      </c>
      <c r="C23" s="11"/>
      <c r="D23" s="11"/>
      <c r="E23" s="11"/>
    </row>
    <row r="24" spans="1:5" ht="63">
      <c r="A24" s="8"/>
      <c r="B24" s="5" t="s">
        <v>81</v>
      </c>
      <c r="C24" s="11"/>
      <c r="D24" s="11"/>
      <c r="E24" s="11"/>
    </row>
    <row r="25" spans="1:5">
      <c r="A25" s="8"/>
      <c r="B25" s="5" t="s">
        <v>41</v>
      </c>
      <c r="C25" s="11"/>
      <c r="D25" s="11"/>
      <c r="E25" s="11"/>
    </row>
    <row r="26" spans="1:5">
      <c r="A26" s="8"/>
      <c r="B26" s="5" t="s">
        <v>42</v>
      </c>
      <c r="C26" s="11"/>
      <c r="D26" s="11"/>
      <c r="E26" s="11"/>
    </row>
    <row r="27" spans="1:5">
      <c r="A27" s="8"/>
      <c r="B27" s="5" t="s">
        <v>43</v>
      </c>
      <c r="C27" s="11"/>
      <c r="D27" s="11"/>
      <c r="E27" s="11"/>
    </row>
    <row r="28" spans="1:5">
      <c r="A28" s="8"/>
      <c r="B28" s="5" t="s">
        <v>44</v>
      </c>
      <c r="C28" s="11"/>
      <c r="D28" s="11"/>
      <c r="E28" s="11"/>
    </row>
    <row r="29" spans="1:5">
      <c r="A29" s="8"/>
      <c r="B29" s="5" t="s">
        <v>45</v>
      </c>
      <c r="C29" s="11">
        <v>1356456</v>
      </c>
      <c r="D29" s="11">
        <f>D34</f>
        <v>293.15600000000001</v>
      </c>
      <c r="E29" s="11">
        <f>C29/D29</f>
        <v>4627.0790978182267</v>
      </c>
    </row>
    <row r="30" spans="1:5">
      <c r="A30" s="8"/>
      <c r="B30" s="5" t="s">
        <v>46</v>
      </c>
      <c r="C30" s="6"/>
      <c r="D30" s="6"/>
      <c r="E30" s="6"/>
    </row>
    <row r="31" spans="1:5">
      <c r="A31" s="8"/>
      <c r="B31" s="5" t="s">
        <v>47</v>
      </c>
      <c r="C31" s="11"/>
      <c r="D31" s="11"/>
      <c r="E31" s="11"/>
    </row>
    <row r="32" spans="1:5" ht="47.25">
      <c r="A32" s="8"/>
      <c r="B32" s="5" t="s">
        <v>82</v>
      </c>
      <c r="C32" s="11"/>
      <c r="D32" s="11"/>
      <c r="E32" s="11"/>
    </row>
    <row r="33" spans="1:5" ht="47.25">
      <c r="A33" s="8">
        <v>4</v>
      </c>
      <c r="B33" s="5" t="s">
        <v>83</v>
      </c>
      <c r="C33" s="11"/>
      <c r="D33" s="11"/>
      <c r="E33" s="11"/>
    </row>
    <row r="34" spans="1:5">
      <c r="A34" s="8"/>
      <c r="B34" s="5" t="s">
        <v>19</v>
      </c>
      <c r="C34" s="11">
        <f>20.83*198*'приложение 9'!C15</f>
        <v>210341.33999999997</v>
      </c>
      <c r="D34" s="11">
        <f>'приложение 9'!$F$15</f>
        <v>293.15600000000001</v>
      </c>
      <c r="E34" s="11">
        <f>C34/D34</f>
        <v>717.50651530243272</v>
      </c>
    </row>
    <row r="35" spans="1:5">
      <c r="A35" s="8"/>
      <c r="B35" s="5" t="s">
        <v>20</v>
      </c>
      <c r="C35" s="11"/>
      <c r="D35" s="11"/>
      <c r="E35" s="11"/>
    </row>
    <row r="36" spans="1:5" ht="78.75">
      <c r="A36" s="8">
        <v>5</v>
      </c>
      <c r="B36" s="5" t="s">
        <v>84</v>
      </c>
      <c r="C36" s="11"/>
      <c r="D36" s="11"/>
      <c r="E36" s="11"/>
    </row>
    <row r="37" spans="1:5">
      <c r="A37" s="8"/>
      <c r="B37" s="5" t="s">
        <v>19</v>
      </c>
      <c r="C37" s="11"/>
      <c r="D37" s="11">
        <f>'приложение 9'!$F$15</f>
        <v>293.15600000000001</v>
      </c>
      <c r="E37" s="11">
        <f>C37/D37</f>
        <v>0</v>
      </c>
    </row>
    <row r="38" spans="1:5">
      <c r="A38" s="8"/>
      <c r="B38" s="5" t="s">
        <v>20</v>
      </c>
      <c r="C38" s="11"/>
      <c r="D38" s="11"/>
      <c r="E38" s="11"/>
    </row>
    <row r="39" spans="1:5" ht="157.5">
      <c r="A39" s="8" t="s">
        <v>85</v>
      </c>
      <c r="B39" s="5" t="s">
        <v>86</v>
      </c>
      <c r="C39" s="11"/>
      <c r="D39" s="11"/>
      <c r="E39" s="11"/>
    </row>
    <row r="40" spans="1:5">
      <c r="A40" s="8"/>
      <c r="B40" s="5" t="s">
        <v>19</v>
      </c>
      <c r="C40" s="11">
        <f>28.17*198*'приложение 9'!C15</f>
        <v>284460.66000000003</v>
      </c>
      <c r="D40" s="11">
        <f>'приложение 9'!$F$15</f>
        <v>293.15600000000001</v>
      </c>
      <c r="E40" s="11">
        <f>C40/D40</f>
        <v>970.3388639495696</v>
      </c>
    </row>
    <row r="41" spans="1:5">
      <c r="A41" s="8"/>
      <c r="B41" s="5" t="s">
        <v>20</v>
      </c>
      <c r="C41" s="11"/>
      <c r="D41" s="11"/>
      <c r="E41" s="11"/>
    </row>
    <row r="42" spans="1:5">
      <c r="B42" s="2"/>
    </row>
    <row r="43" spans="1:5" ht="45" customHeight="1">
      <c r="A43" s="54" t="s">
        <v>135</v>
      </c>
      <c r="B43" s="59"/>
      <c r="C43" s="59"/>
      <c r="D43" s="59"/>
      <c r="E43" s="59"/>
    </row>
  </sheetData>
  <mergeCells count="3">
    <mergeCell ref="A11:B11"/>
    <mergeCell ref="A9:E9"/>
    <mergeCell ref="A43:E4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opLeftCell="A19" zoomScale="90" zoomScaleNormal="90" workbookViewId="0">
      <selection activeCell="C12" sqref="C12:E43"/>
    </sheetView>
  </sheetViews>
  <sheetFormatPr defaultRowHeight="15.75"/>
  <cols>
    <col min="1" max="1" width="6.28515625" style="1" customWidth="1"/>
    <col min="2" max="2" width="39.28515625" style="1" customWidth="1"/>
    <col min="3" max="3" width="24.140625" style="1" customWidth="1"/>
    <col min="4" max="4" width="15.7109375" style="1" customWidth="1"/>
    <col min="5" max="5" width="25.7109375" style="1" customWidth="1"/>
    <col min="6" max="16384" width="9.140625" style="1"/>
  </cols>
  <sheetData>
    <row r="1" spans="1:5">
      <c r="E1" s="1" t="s">
        <v>51</v>
      </c>
    </row>
    <row r="2" spans="1:5">
      <c r="E2" s="1" t="s">
        <v>1</v>
      </c>
    </row>
    <row r="3" spans="1:5">
      <c r="E3" s="1" t="s">
        <v>2</v>
      </c>
    </row>
    <row r="4" spans="1:5">
      <c r="E4" s="1" t="s">
        <v>3</v>
      </c>
    </row>
    <row r="6" spans="1:5">
      <c r="E6" s="1" t="s">
        <v>4</v>
      </c>
    </row>
    <row r="9" spans="1:5">
      <c r="A9" s="55" t="s">
        <v>142</v>
      </c>
      <c r="B9" s="55"/>
      <c r="C9" s="55"/>
      <c r="D9" s="55"/>
      <c r="E9" s="55"/>
    </row>
    <row r="11" spans="1:5" ht="78.75">
      <c r="A11" s="53" t="s">
        <v>11</v>
      </c>
      <c r="B11" s="58"/>
      <c r="C11" s="23" t="s">
        <v>12</v>
      </c>
      <c r="D11" s="23" t="s">
        <v>52</v>
      </c>
      <c r="E11" s="23" t="s">
        <v>53</v>
      </c>
    </row>
    <row r="12" spans="1:5" ht="47.25">
      <c r="A12" s="8">
        <v>1</v>
      </c>
      <c r="B12" s="5" t="s">
        <v>77</v>
      </c>
      <c r="C12" s="9">
        <f>SUM(C13:C43)</f>
        <v>2241802.7999999998</v>
      </c>
      <c r="D12" s="9">
        <f>D13</f>
        <v>100</v>
      </c>
      <c r="E12" s="11">
        <f>C12/D12</f>
        <v>22418.027999999998</v>
      </c>
    </row>
    <row r="13" spans="1:5">
      <c r="A13" s="8"/>
      <c r="B13" s="5" t="s">
        <v>19</v>
      </c>
      <c r="C13" s="11">
        <f>18.7*198*('приложение 9'!C16+'приложение 9'!D16+'приложение 9'!E16)</f>
        <v>7405.2</v>
      </c>
      <c r="D13" s="11">
        <f>'приложение 9'!F16+'приложение 9'!H16</f>
        <v>100</v>
      </c>
      <c r="E13" s="11">
        <f>C13/D13</f>
        <v>74.051999999999992</v>
      </c>
    </row>
    <row r="14" spans="1:5">
      <c r="A14" s="8"/>
      <c r="B14" s="5" t="s">
        <v>20</v>
      </c>
      <c r="C14" s="11"/>
      <c r="D14" s="11"/>
      <c r="E14" s="11"/>
    </row>
    <row r="15" spans="1:5" ht="47.25">
      <c r="A15" s="8">
        <v>2</v>
      </c>
      <c r="B15" s="5" t="s">
        <v>78</v>
      </c>
      <c r="C15" s="11"/>
      <c r="D15" s="11"/>
      <c r="E15" s="11"/>
    </row>
    <row r="16" spans="1:5" ht="47.25">
      <c r="A16" s="8">
        <v>3</v>
      </c>
      <c r="B16" s="5" t="s">
        <v>79</v>
      </c>
      <c r="C16" s="11"/>
      <c r="D16" s="11"/>
      <c r="E16" s="11"/>
    </row>
    <row r="17" spans="1:5" ht="47.25">
      <c r="A17" s="8"/>
      <c r="B17" s="5" t="s">
        <v>133</v>
      </c>
      <c r="C17" s="11"/>
      <c r="D17" s="11"/>
      <c r="E17" s="11"/>
    </row>
    <row r="18" spans="1:5">
      <c r="A18" s="8"/>
      <c r="B18" s="10" t="s">
        <v>72</v>
      </c>
      <c r="C18" s="11"/>
      <c r="D18" s="11"/>
      <c r="E18" s="11"/>
    </row>
    <row r="19" spans="1:5">
      <c r="A19" s="8"/>
      <c r="B19" s="10" t="s">
        <v>73</v>
      </c>
      <c r="C19" s="11"/>
      <c r="D19" s="11"/>
      <c r="E19" s="11"/>
    </row>
    <row r="20" spans="1:5" ht="47.25">
      <c r="A20" s="8"/>
      <c r="B20" s="5" t="s">
        <v>134</v>
      </c>
      <c r="C20" s="11"/>
      <c r="D20" s="11"/>
      <c r="E20" s="11"/>
    </row>
    <row r="21" spans="1:5">
      <c r="A21" s="8"/>
      <c r="B21" s="10" t="s">
        <v>72</v>
      </c>
      <c r="C21" s="11"/>
      <c r="D21" s="11"/>
      <c r="E21" s="11"/>
    </row>
    <row r="22" spans="1:5">
      <c r="A22" s="8"/>
      <c r="B22" s="10" t="s">
        <v>73</v>
      </c>
      <c r="C22" s="11">
        <f>1.5*1467000</f>
        <v>2200500</v>
      </c>
      <c r="D22" s="11">
        <f>D13</f>
        <v>100</v>
      </c>
      <c r="E22" s="11">
        <f>C22/D22</f>
        <v>22005</v>
      </c>
    </row>
    <row r="23" spans="1:5" ht="31.5">
      <c r="A23" s="8"/>
      <c r="B23" s="5" t="s">
        <v>80</v>
      </c>
      <c r="C23" s="11"/>
      <c r="D23" s="11"/>
      <c r="E23" s="11"/>
    </row>
    <row r="24" spans="1:5" ht="63">
      <c r="A24" s="8"/>
      <c r="B24" s="5" t="s">
        <v>81</v>
      </c>
      <c r="C24" s="11"/>
      <c r="D24" s="11"/>
      <c r="E24" s="11"/>
    </row>
    <row r="25" spans="1:5">
      <c r="A25" s="8"/>
      <c r="B25" s="5" t="s">
        <v>41</v>
      </c>
      <c r="C25" s="11"/>
      <c r="D25" s="11"/>
      <c r="E25" s="11"/>
    </row>
    <row r="26" spans="1:5">
      <c r="A26" s="8"/>
      <c r="B26" s="5" t="s">
        <v>145</v>
      </c>
      <c r="C26" s="11"/>
      <c r="D26" s="11"/>
      <c r="E26" s="11"/>
    </row>
    <row r="27" spans="1:5">
      <c r="A27" s="8"/>
      <c r="B27" s="5" t="s">
        <v>42</v>
      </c>
      <c r="C27" s="11"/>
      <c r="D27" s="11"/>
      <c r="E27" s="11"/>
    </row>
    <row r="28" spans="1:5">
      <c r="A28" s="8"/>
      <c r="B28" s="5" t="s">
        <v>43</v>
      </c>
      <c r="C28" s="11"/>
      <c r="D28" s="11"/>
      <c r="E28" s="11"/>
    </row>
    <row r="29" spans="1:5">
      <c r="A29" s="8"/>
      <c r="B29" s="5" t="s">
        <v>44</v>
      </c>
      <c r="C29" s="11"/>
      <c r="D29" s="11"/>
      <c r="E29" s="11"/>
    </row>
    <row r="30" spans="1:5">
      <c r="A30" s="8"/>
      <c r="B30" s="5" t="s">
        <v>45</v>
      </c>
      <c r="C30" s="11"/>
      <c r="D30" s="11"/>
      <c r="E30" s="11"/>
    </row>
    <row r="31" spans="1:5">
      <c r="A31" s="8"/>
      <c r="B31" s="5" t="s">
        <v>46</v>
      </c>
      <c r="C31" s="11"/>
      <c r="D31" s="11"/>
      <c r="E31" s="11"/>
    </row>
    <row r="32" spans="1:5">
      <c r="A32" s="8"/>
      <c r="B32" s="5" t="s">
        <v>147</v>
      </c>
      <c r="C32" s="11"/>
      <c r="D32" s="11"/>
      <c r="E32" s="11"/>
    </row>
    <row r="33" spans="1:5">
      <c r="A33" s="8"/>
      <c r="B33" s="5" t="s">
        <v>47</v>
      </c>
      <c r="C33" s="11"/>
      <c r="D33" s="11"/>
      <c r="E33" s="11"/>
    </row>
    <row r="34" spans="1:5" ht="47.25">
      <c r="A34" s="8"/>
      <c r="B34" s="5" t="s">
        <v>82</v>
      </c>
      <c r="C34" s="11"/>
      <c r="D34" s="11"/>
      <c r="E34" s="11"/>
    </row>
    <row r="35" spans="1:5" ht="47.25">
      <c r="A35" s="8">
        <v>4</v>
      </c>
      <c r="B35" s="5" t="s">
        <v>83</v>
      </c>
      <c r="C35" s="11"/>
      <c r="D35" s="11"/>
      <c r="E35" s="11"/>
    </row>
    <row r="36" spans="1:5">
      <c r="A36" s="8"/>
      <c r="B36" s="5" t="s">
        <v>19</v>
      </c>
      <c r="C36" s="11">
        <f>21.43*198*('приложение 9'!C16+'приложение 9'!D16+'приложение 9'!E16)</f>
        <v>8486.2800000000007</v>
      </c>
      <c r="D36" s="11">
        <f>D13</f>
        <v>100</v>
      </c>
      <c r="E36" s="11">
        <f>C36/D36</f>
        <v>84.862800000000007</v>
      </c>
    </row>
    <row r="37" spans="1:5">
      <c r="A37" s="8"/>
      <c r="B37" s="5" t="s">
        <v>20</v>
      </c>
      <c r="C37" s="11"/>
      <c r="D37" s="11"/>
      <c r="E37" s="11"/>
    </row>
    <row r="38" spans="1:5" ht="78.75">
      <c r="A38" s="8">
        <v>5</v>
      </c>
      <c r="B38" s="5" t="s">
        <v>84</v>
      </c>
      <c r="C38" s="11"/>
      <c r="D38" s="11"/>
      <c r="E38" s="11"/>
    </row>
    <row r="39" spans="1:5">
      <c r="A39" s="8"/>
      <c r="B39" s="5" t="s">
        <v>19</v>
      </c>
      <c r="C39" s="11">
        <v>0</v>
      </c>
      <c r="D39" s="11">
        <f>D36</f>
        <v>100</v>
      </c>
      <c r="E39" s="11">
        <f>C39/D39</f>
        <v>0</v>
      </c>
    </row>
    <row r="40" spans="1:5">
      <c r="A40" s="8"/>
      <c r="B40" s="5" t="s">
        <v>20</v>
      </c>
      <c r="C40" s="11"/>
      <c r="D40" s="11"/>
      <c r="E40" s="11"/>
    </row>
    <row r="41" spans="1:5" ht="157.5">
      <c r="A41" s="8" t="s">
        <v>85</v>
      </c>
      <c r="B41" s="5" t="s">
        <v>86</v>
      </c>
      <c r="C41" s="11"/>
      <c r="D41" s="11"/>
      <c r="E41" s="11"/>
    </row>
    <row r="42" spans="1:5">
      <c r="A42" s="8"/>
      <c r="B42" s="5" t="s">
        <v>19</v>
      </c>
      <c r="C42" s="11">
        <f>64.17*198*('приложение 9'!C16+'приложение 9'!D16+'приложение 9'!E16)</f>
        <v>25411.32</v>
      </c>
      <c r="D42" s="11">
        <f>D39</f>
        <v>100</v>
      </c>
      <c r="E42" s="11">
        <f>C42/D42</f>
        <v>254.11320000000001</v>
      </c>
    </row>
    <row r="43" spans="1:5">
      <c r="A43" s="8"/>
      <c r="B43" s="5" t="s">
        <v>20</v>
      </c>
      <c r="C43" s="11"/>
      <c r="D43" s="11"/>
      <c r="E43" s="11"/>
    </row>
    <row r="44" spans="1:5">
      <c r="B44" s="22"/>
    </row>
    <row r="45" spans="1:5" ht="45" customHeight="1">
      <c r="A45" s="54" t="s">
        <v>135</v>
      </c>
      <c r="B45" s="59"/>
      <c r="C45" s="59"/>
      <c r="D45" s="59"/>
      <c r="E45" s="59"/>
    </row>
  </sheetData>
  <mergeCells count="3">
    <mergeCell ref="A9:E9"/>
    <mergeCell ref="A11:B11"/>
    <mergeCell ref="A45:E4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opLeftCell="A34" zoomScale="90" zoomScaleNormal="90" workbookViewId="0">
      <selection activeCell="E11" sqref="E11"/>
    </sheetView>
  </sheetViews>
  <sheetFormatPr defaultRowHeight="15.75"/>
  <cols>
    <col min="1" max="1" width="6.28515625" style="1" customWidth="1"/>
    <col min="2" max="2" width="39.28515625" style="1" customWidth="1"/>
    <col min="3" max="3" width="24.140625" style="1" customWidth="1"/>
    <col min="4" max="4" width="15.7109375" style="1" customWidth="1"/>
    <col min="5" max="5" width="19.140625" style="1" customWidth="1"/>
    <col min="6" max="16384" width="9.140625" style="1"/>
  </cols>
  <sheetData>
    <row r="1" spans="1:5">
      <c r="E1" s="1" t="s">
        <v>51</v>
      </c>
    </row>
    <row r="2" spans="1:5">
      <c r="E2" s="1" t="s">
        <v>1</v>
      </c>
    </row>
    <row r="3" spans="1:5">
      <c r="E3" s="1" t="s">
        <v>2</v>
      </c>
    </row>
    <row r="4" spans="1:5">
      <c r="E4" s="1" t="s">
        <v>3</v>
      </c>
    </row>
    <row r="6" spans="1:5">
      <c r="E6" s="1" t="s">
        <v>4</v>
      </c>
    </row>
    <row r="9" spans="1:5">
      <c r="A9" s="55" t="s">
        <v>143</v>
      </c>
      <c r="B9" s="55"/>
      <c r="C9" s="55"/>
      <c r="D9" s="55"/>
      <c r="E9" s="55"/>
    </row>
    <row r="11" spans="1:5" ht="94.5">
      <c r="A11" s="53" t="s">
        <v>11</v>
      </c>
      <c r="B11" s="58"/>
      <c r="C11" s="3" t="s">
        <v>12</v>
      </c>
      <c r="D11" s="3" t="s">
        <v>52</v>
      </c>
      <c r="E11" s="3" t="s">
        <v>53</v>
      </c>
    </row>
    <row r="12" spans="1:5" ht="47.25">
      <c r="A12" s="8">
        <v>1</v>
      </c>
      <c r="B12" s="5" t="s">
        <v>77</v>
      </c>
      <c r="C12" s="11"/>
      <c r="D12" s="11"/>
      <c r="E12" s="11"/>
    </row>
    <row r="13" spans="1:5">
      <c r="A13" s="8"/>
      <c r="B13" s="5" t="s">
        <v>19</v>
      </c>
      <c r="C13" s="11"/>
      <c r="D13" s="11"/>
      <c r="E13" s="11"/>
    </row>
    <row r="14" spans="1:5">
      <c r="A14" s="8"/>
      <c r="B14" s="5" t="s">
        <v>20</v>
      </c>
      <c r="C14" s="11"/>
      <c r="D14" s="11"/>
      <c r="E14" s="11"/>
    </row>
    <row r="15" spans="1:5" ht="47.25">
      <c r="A15" s="8">
        <v>2</v>
      </c>
      <c r="B15" s="5" t="s">
        <v>78</v>
      </c>
      <c r="C15" s="11"/>
      <c r="D15" s="11"/>
      <c r="E15" s="11"/>
    </row>
    <row r="16" spans="1:5" ht="47.25">
      <c r="A16" s="8">
        <v>3</v>
      </c>
      <c r="B16" s="5" t="s">
        <v>79</v>
      </c>
      <c r="C16" s="11"/>
      <c r="D16" s="11"/>
      <c r="E16" s="11"/>
    </row>
    <row r="17" spans="1:5" ht="47.25">
      <c r="A17" s="8"/>
      <c r="B17" s="5" t="s">
        <v>133</v>
      </c>
      <c r="C17" s="11"/>
      <c r="D17" s="11"/>
      <c r="E17" s="11"/>
    </row>
    <row r="18" spans="1:5">
      <c r="A18" s="8"/>
      <c r="B18" s="10" t="s">
        <v>72</v>
      </c>
      <c r="C18" s="11"/>
      <c r="D18" s="11"/>
      <c r="E18" s="11"/>
    </row>
    <row r="19" spans="1:5">
      <c r="A19" s="8"/>
      <c r="B19" s="10" t="s">
        <v>73</v>
      </c>
      <c r="C19" s="11"/>
      <c r="D19" s="11"/>
      <c r="E19" s="11"/>
    </row>
    <row r="20" spans="1:5" ht="47.25">
      <c r="A20" s="8"/>
      <c r="B20" s="5" t="s">
        <v>134</v>
      </c>
      <c r="C20" s="11"/>
      <c r="D20" s="11"/>
      <c r="E20" s="11"/>
    </row>
    <row r="21" spans="1:5">
      <c r="A21" s="8"/>
      <c r="B21" s="10" t="s">
        <v>72</v>
      </c>
      <c r="C21" s="11"/>
      <c r="D21" s="11"/>
      <c r="E21" s="11"/>
    </row>
    <row r="22" spans="1:5">
      <c r="A22" s="8"/>
      <c r="B22" s="10" t="s">
        <v>73</v>
      </c>
      <c r="C22" s="11"/>
      <c r="D22" s="11"/>
      <c r="E22" s="11"/>
    </row>
    <row r="23" spans="1:5" ht="31.5">
      <c r="A23" s="8"/>
      <c r="B23" s="5" t="s">
        <v>80</v>
      </c>
      <c r="C23" s="11"/>
      <c r="D23" s="11"/>
      <c r="E23" s="11"/>
    </row>
    <row r="24" spans="1:5" ht="63">
      <c r="A24" s="8"/>
      <c r="B24" s="5" t="s">
        <v>81</v>
      </c>
      <c r="C24" s="11"/>
      <c r="D24" s="11"/>
      <c r="E24" s="11"/>
    </row>
    <row r="25" spans="1:5">
      <c r="A25" s="8"/>
      <c r="B25" s="5" t="s">
        <v>45</v>
      </c>
      <c r="C25" s="11"/>
      <c r="D25" s="11"/>
      <c r="E25" s="11"/>
    </row>
    <row r="26" spans="1:5">
      <c r="A26" s="8"/>
      <c r="B26" s="5" t="s">
        <v>146</v>
      </c>
      <c r="C26" s="11"/>
      <c r="D26" s="11"/>
      <c r="E26" s="11"/>
    </row>
    <row r="27" spans="1:5">
      <c r="A27" s="8"/>
      <c r="B27" s="5" t="s">
        <v>47</v>
      </c>
      <c r="C27" s="11"/>
      <c r="D27" s="11"/>
      <c r="E27" s="11"/>
    </row>
    <row r="28" spans="1:5">
      <c r="A28" s="8"/>
      <c r="B28" s="5" t="s">
        <v>48</v>
      </c>
      <c r="C28" s="11"/>
      <c r="D28" s="11"/>
      <c r="E28" s="11"/>
    </row>
    <row r="29" spans="1:5">
      <c r="A29" s="8"/>
      <c r="B29" s="5" t="s">
        <v>49</v>
      </c>
      <c r="C29" s="11"/>
      <c r="D29" s="11"/>
      <c r="E29" s="11"/>
    </row>
    <row r="30" spans="1:5">
      <c r="A30" s="8"/>
      <c r="B30" s="5" t="s">
        <v>50</v>
      </c>
      <c r="C30" s="11"/>
      <c r="D30" s="11"/>
      <c r="E30" s="11"/>
    </row>
    <row r="31" spans="1:5" ht="47.25">
      <c r="A31" s="8"/>
      <c r="B31" s="5" t="s">
        <v>82</v>
      </c>
      <c r="C31" s="11"/>
      <c r="D31" s="11"/>
      <c r="E31" s="11"/>
    </row>
    <row r="32" spans="1:5" ht="47.25">
      <c r="A32" s="8">
        <v>4</v>
      </c>
      <c r="B32" s="5" t="s">
        <v>83</v>
      </c>
      <c r="C32" s="11"/>
      <c r="D32" s="11"/>
      <c r="E32" s="11"/>
    </row>
    <row r="33" spans="1:5">
      <c r="A33" s="8"/>
      <c r="B33" s="5" t="s">
        <v>19</v>
      </c>
      <c r="C33" s="11"/>
      <c r="D33" s="11"/>
      <c r="E33" s="11"/>
    </row>
    <row r="34" spans="1:5">
      <c r="A34" s="8"/>
      <c r="B34" s="5" t="s">
        <v>20</v>
      </c>
      <c r="C34" s="11"/>
      <c r="D34" s="11"/>
      <c r="E34" s="11"/>
    </row>
    <row r="35" spans="1:5" ht="78.75">
      <c r="A35" s="8">
        <v>5</v>
      </c>
      <c r="B35" s="5" t="s">
        <v>84</v>
      </c>
      <c r="C35" s="11"/>
      <c r="D35" s="11"/>
      <c r="E35" s="11"/>
    </row>
    <row r="36" spans="1:5">
      <c r="A36" s="8"/>
      <c r="B36" s="5" t="s">
        <v>19</v>
      </c>
      <c r="C36" s="11"/>
      <c r="D36" s="11"/>
      <c r="E36" s="11"/>
    </row>
    <row r="37" spans="1:5">
      <c r="A37" s="8"/>
      <c r="B37" s="5" t="s">
        <v>20</v>
      </c>
      <c r="C37" s="11"/>
      <c r="D37" s="11"/>
      <c r="E37" s="11"/>
    </row>
    <row r="38" spans="1:5" ht="157.5">
      <c r="A38" s="8" t="s">
        <v>85</v>
      </c>
      <c r="B38" s="5" t="s">
        <v>86</v>
      </c>
      <c r="C38" s="11"/>
      <c r="D38" s="11"/>
      <c r="E38" s="11"/>
    </row>
    <row r="39" spans="1:5">
      <c r="A39" s="8"/>
      <c r="B39" s="5" t="s">
        <v>19</v>
      </c>
      <c r="C39" s="11"/>
      <c r="D39" s="11"/>
      <c r="E39" s="11"/>
    </row>
    <row r="40" spans="1:5">
      <c r="A40" s="8"/>
      <c r="B40" s="5" t="s">
        <v>20</v>
      </c>
      <c r="C40" s="11"/>
      <c r="D40" s="11"/>
      <c r="E40" s="11"/>
    </row>
    <row r="41" spans="1:5">
      <c r="B41" s="2"/>
    </row>
    <row r="42" spans="1:5" ht="48.75" customHeight="1">
      <c r="A42" s="54" t="s">
        <v>135</v>
      </c>
      <c r="B42" s="59"/>
      <c r="C42" s="59"/>
      <c r="D42" s="59"/>
      <c r="E42" s="59"/>
    </row>
  </sheetData>
  <mergeCells count="3">
    <mergeCell ref="A9:E9"/>
    <mergeCell ref="A11:B11"/>
    <mergeCell ref="A42:E42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workbookViewId="0">
      <selection activeCell="D37" sqref="D37"/>
    </sheetView>
  </sheetViews>
  <sheetFormatPr defaultRowHeight="15.75"/>
  <cols>
    <col min="1" max="1" width="6.7109375" style="1" customWidth="1"/>
    <col min="2" max="2" width="49.28515625" style="1" customWidth="1"/>
    <col min="3" max="3" width="19" style="1" customWidth="1"/>
    <col min="4" max="4" width="20.140625" style="1" customWidth="1"/>
    <col min="5" max="5" width="9.140625" style="1"/>
    <col min="6" max="6" width="11.28515625" style="1" bestFit="1" customWidth="1"/>
    <col min="7" max="16384" width="9.140625" style="1"/>
  </cols>
  <sheetData>
    <row r="1" spans="1:4">
      <c r="D1" s="1" t="s">
        <v>59</v>
      </c>
    </row>
    <row r="2" spans="1:4">
      <c r="D2" s="1" t="s">
        <v>1</v>
      </c>
    </row>
    <row r="3" spans="1:4">
      <c r="D3" s="1" t="s">
        <v>2</v>
      </c>
    </row>
    <row r="4" spans="1:4">
      <c r="D4" s="1" t="s">
        <v>3</v>
      </c>
    </row>
    <row r="6" spans="1:4">
      <c r="D6" s="1" t="s">
        <v>4</v>
      </c>
    </row>
    <row r="9" spans="1:4">
      <c r="A9" s="55" t="s">
        <v>60</v>
      </c>
      <c r="B9" s="55"/>
      <c r="C9" s="55"/>
      <c r="D9" s="55"/>
    </row>
    <row r="10" spans="1:4">
      <c r="A10" s="55" t="s">
        <v>61</v>
      </c>
      <c r="B10" s="55"/>
      <c r="C10" s="55"/>
      <c r="D10" s="55"/>
    </row>
    <row r="11" spans="1:4">
      <c r="A11" s="18"/>
      <c r="B11" s="18"/>
      <c r="C11" s="18"/>
      <c r="D11" s="18"/>
    </row>
    <row r="12" spans="1:4">
      <c r="D12" s="1" t="s">
        <v>90</v>
      </c>
    </row>
    <row r="13" spans="1:4" ht="47.25">
      <c r="A13" s="15"/>
      <c r="B13" s="16" t="s">
        <v>87</v>
      </c>
      <c r="C13" s="19" t="s">
        <v>88</v>
      </c>
      <c r="D13" s="19" t="s">
        <v>89</v>
      </c>
    </row>
    <row r="14" spans="1:4" s="12" customFormat="1" ht="31.5">
      <c r="A14" s="8"/>
      <c r="B14" s="13" t="s">
        <v>91</v>
      </c>
      <c r="C14" s="31">
        <f>C16+C18+C19</f>
        <v>152.13400000000001</v>
      </c>
      <c r="D14" s="31">
        <f>D16+D18+D19+D20</f>
        <v>1202.1051542857144</v>
      </c>
    </row>
    <row r="15" spans="1:4" s="12" customFormat="1">
      <c r="A15" s="8"/>
      <c r="B15" s="13" t="s">
        <v>97</v>
      </c>
      <c r="C15" s="31"/>
      <c r="D15" s="31"/>
    </row>
    <row r="16" spans="1:4" s="12" customFormat="1">
      <c r="A16" s="8"/>
      <c r="B16" s="13" t="s">
        <v>98</v>
      </c>
      <c r="C16" s="31">
        <v>18</v>
      </c>
      <c r="D16" s="31">
        <f>C16/7*53</f>
        <v>136.28571428571431</v>
      </c>
    </row>
    <row r="17" spans="1:4" s="12" customFormat="1">
      <c r="A17" s="8"/>
      <c r="B17" s="13" t="s">
        <v>99</v>
      </c>
      <c r="C17" s="31"/>
      <c r="D17" s="31"/>
    </row>
    <row r="18" spans="1:4" s="12" customFormat="1">
      <c r="A18" s="8"/>
      <c r="B18" s="13" t="s">
        <v>100</v>
      </c>
      <c r="C18" s="31">
        <f>14.74*7</f>
        <v>103.18</v>
      </c>
      <c r="D18" s="31">
        <f>14.74*1.04*('приложение 9'!C15+'приложение 9'!C16+'приложение 9'!E16)</f>
        <v>812.4688000000001</v>
      </c>
    </row>
    <row r="19" spans="1:4" s="12" customFormat="1">
      <c r="A19" s="8"/>
      <c r="B19" s="13" t="s">
        <v>101</v>
      </c>
      <c r="C19" s="31">
        <f>C18*0.3</f>
        <v>30.954000000000001</v>
      </c>
      <c r="D19" s="31">
        <f>D18*0.3</f>
        <v>243.74064000000001</v>
      </c>
    </row>
    <row r="20" spans="1:4" s="12" customFormat="1">
      <c r="A20" s="8"/>
      <c r="B20" s="13" t="s">
        <v>102</v>
      </c>
      <c r="C20" s="31"/>
      <c r="D20" s="31">
        <f>D22+D23+D26+D29+D28+D33</f>
        <v>9.61</v>
      </c>
    </row>
    <row r="21" spans="1:4" s="12" customFormat="1">
      <c r="A21" s="8"/>
      <c r="B21" s="13" t="s">
        <v>103</v>
      </c>
      <c r="C21" s="31"/>
      <c r="D21" s="31"/>
    </row>
    <row r="22" spans="1:4" s="12" customFormat="1">
      <c r="A22" s="8"/>
      <c r="B22" s="14" t="s">
        <v>104</v>
      </c>
      <c r="D22" s="31">
        <f>25*0.01</f>
        <v>0.25</v>
      </c>
    </row>
    <row r="23" spans="1:4" s="12" customFormat="1" ht="47.25">
      <c r="A23" s="8"/>
      <c r="B23" s="14" t="s">
        <v>105</v>
      </c>
      <c r="C23" s="31"/>
      <c r="D23" s="31">
        <f>25*0</f>
        <v>0</v>
      </c>
    </row>
    <row r="24" spans="1:4" s="12" customFormat="1" ht="31.5">
      <c r="A24" s="8"/>
      <c r="B24" s="14" t="s">
        <v>106</v>
      </c>
      <c r="C24" s="31"/>
      <c r="D24" s="31"/>
    </row>
    <row r="25" spans="1:4" s="12" customFormat="1">
      <c r="A25" s="8"/>
      <c r="B25" s="14" t="s">
        <v>97</v>
      </c>
      <c r="C25" s="31"/>
      <c r="D25" s="31"/>
    </row>
    <row r="26" spans="1:4" s="12" customFormat="1">
      <c r="A26" s="8"/>
      <c r="B26" s="13" t="s">
        <v>92</v>
      </c>
      <c r="C26" s="31"/>
      <c r="D26" s="31">
        <f>(12/9*12)*0.01</f>
        <v>0.16</v>
      </c>
    </row>
    <row r="27" spans="1:4" s="12" customFormat="1">
      <c r="A27" s="8"/>
      <c r="B27" s="13" t="s">
        <v>93</v>
      </c>
      <c r="C27" s="31"/>
      <c r="D27" s="31"/>
    </row>
    <row r="28" spans="1:4" s="12" customFormat="1" ht="31.5">
      <c r="A28" s="8"/>
      <c r="B28" s="13" t="s">
        <v>94</v>
      </c>
      <c r="C28" s="31"/>
      <c r="D28" s="31">
        <f>850*0.01</f>
        <v>8.5</v>
      </c>
    </row>
    <row r="29" spans="1:4" s="12" customFormat="1">
      <c r="A29" s="8"/>
      <c r="B29" s="13" t="s">
        <v>95</v>
      </c>
      <c r="C29" s="31"/>
      <c r="D29" s="31"/>
    </row>
    <row r="30" spans="1:4" s="12" customFormat="1" ht="31.5">
      <c r="A30" s="8"/>
      <c r="B30" s="13" t="s">
        <v>96</v>
      </c>
      <c r="C30" s="31"/>
      <c r="D30" s="31"/>
    </row>
    <row r="31" spans="1:4" s="12" customFormat="1">
      <c r="A31" s="8"/>
      <c r="B31" s="13" t="s">
        <v>107</v>
      </c>
      <c r="C31" s="31"/>
      <c r="D31" s="31"/>
    </row>
    <row r="32" spans="1:4" s="12" customFormat="1">
      <c r="A32" s="8"/>
      <c r="B32" s="13" t="s">
        <v>97</v>
      </c>
      <c r="C32" s="31"/>
      <c r="D32" s="31"/>
    </row>
    <row r="33" spans="1:6" s="12" customFormat="1">
      <c r="A33" s="8"/>
      <c r="B33" s="14" t="s">
        <v>108</v>
      </c>
      <c r="C33" s="31"/>
      <c r="D33" s="31">
        <f>(70)*0.01</f>
        <v>0.70000000000000007</v>
      </c>
    </row>
    <row r="34" spans="1:6" s="12" customFormat="1">
      <c r="A34" s="8"/>
      <c r="B34" s="14" t="s">
        <v>109</v>
      </c>
      <c r="C34" s="31"/>
      <c r="D34" s="31"/>
    </row>
    <row r="35" spans="1:6" s="12" customFormat="1">
      <c r="A35" s="8"/>
      <c r="B35" s="14" t="s">
        <v>110</v>
      </c>
      <c r="C35" s="31"/>
      <c r="D35" s="31"/>
    </row>
    <row r="36" spans="1:6" s="12" customFormat="1" ht="31.5">
      <c r="A36" s="8"/>
      <c r="B36" s="14" t="s">
        <v>111</v>
      </c>
      <c r="C36" s="31"/>
      <c r="D36" s="31"/>
    </row>
    <row r="37" spans="1:6" s="12" customFormat="1" ht="78.75">
      <c r="A37" s="8">
        <v>2</v>
      </c>
      <c r="B37" s="13" t="s">
        <v>112</v>
      </c>
      <c r="C37" s="31"/>
      <c r="D37" s="31"/>
    </row>
    <row r="38" spans="1:6" s="12" customFormat="1">
      <c r="A38" s="8">
        <v>3</v>
      </c>
      <c r="B38" s="13" t="s">
        <v>113</v>
      </c>
      <c r="C38" s="31"/>
      <c r="D38" s="17"/>
    </row>
    <row r="39" spans="1:6" s="12" customFormat="1">
      <c r="A39" s="8"/>
      <c r="B39" s="13" t="s">
        <v>114</v>
      </c>
      <c r="C39" s="31"/>
      <c r="D39" s="31"/>
      <c r="F39" s="43"/>
    </row>
  </sheetData>
  <mergeCells count="2">
    <mergeCell ref="A9:D9"/>
    <mergeCell ref="A10:D10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C11" sqref="C11:D13"/>
    </sheetView>
  </sheetViews>
  <sheetFormatPr defaultRowHeight="15.75"/>
  <cols>
    <col min="1" max="1" width="5" style="1" customWidth="1"/>
    <col min="2" max="2" width="33" style="1" customWidth="1"/>
    <col min="3" max="4" width="27.140625" style="1" customWidth="1"/>
    <col min="5" max="16384" width="9.140625" style="1"/>
  </cols>
  <sheetData>
    <row r="1" spans="1:4">
      <c r="D1" s="1" t="s">
        <v>54</v>
      </c>
    </row>
    <row r="2" spans="1:4">
      <c r="D2" s="1" t="s">
        <v>1</v>
      </c>
    </row>
    <row r="3" spans="1:4">
      <c r="D3" s="1" t="s">
        <v>2</v>
      </c>
    </row>
    <row r="4" spans="1:4">
      <c r="D4" s="1" t="s">
        <v>3</v>
      </c>
    </row>
    <row r="6" spans="1:4">
      <c r="D6" s="1" t="s">
        <v>4</v>
      </c>
    </row>
    <row r="8" spans="1:4" ht="33.75" customHeight="1">
      <c r="A8" s="60" t="s">
        <v>55</v>
      </c>
      <c r="B8" s="61"/>
      <c r="C8" s="61"/>
      <c r="D8" s="61"/>
    </row>
    <row r="10" spans="1:4" ht="78.75">
      <c r="A10" s="53" t="s">
        <v>11</v>
      </c>
      <c r="B10" s="58"/>
      <c r="C10" s="3" t="s">
        <v>66</v>
      </c>
      <c r="D10" s="3" t="s">
        <v>56</v>
      </c>
    </row>
    <row r="11" spans="1:4" ht="47.25">
      <c r="A11" s="8" t="s">
        <v>57</v>
      </c>
      <c r="B11" s="5" t="s">
        <v>58</v>
      </c>
      <c r="C11" s="29"/>
      <c r="D11" s="32"/>
    </row>
    <row r="12" spans="1:4" ht="78.75">
      <c r="A12" s="8" t="s">
        <v>62</v>
      </c>
      <c r="B12" s="5" t="s">
        <v>63</v>
      </c>
      <c r="C12" s="29"/>
      <c r="D12" s="32"/>
    </row>
    <row r="13" spans="1:4" ht="47.25">
      <c r="A13" s="8" t="s">
        <v>64</v>
      </c>
      <c r="B13" s="5" t="s">
        <v>65</v>
      </c>
      <c r="C13" s="29"/>
      <c r="D13" s="32"/>
    </row>
  </sheetData>
  <mergeCells count="2">
    <mergeCell ref="A10:B10"/>
    <mergeCell ref="A8:D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C19" sqref="C19:E19"/>
    </sheetView>
  </sheetViews>
  <sheetFormatPr defaultRowHeight="15.75"/>
  <cols>
    <col min="1" max="1" width="5" style="1" customWidth="1"/>
    <col min="2" max="3" width="33" style="1" customWidth="1"/>
    <col min="4" max="5" width="27.140625" style="1" customWidth="1"/>
    <col min="6" max="16384" width="9.140625" style="1"/>
  </cols>
  <sheetData>
    <row r="1" spans="1:5">
      <c r="E1" s="1" t="s">
        <v>67</v>
      </c>
    </row>
    <row r="2" spans="1:5">
      <c r="E2" s="1" t="s">
        <v>1</v>
      </c>
    </row>
    <row r="3" spans="1:5">
      <c r="E3" s="1" t="s">
        <v>2</v>
      </c>
    </row>
    <row r="4" spans="1:5">
      <c r="E4" s="1" t="s">
        <v>3</v>
      </c>
    </row>
    <row r="6" spans="1:5">
      <c r="E6" s="1" t="s">
        <v>4</v>
      </c>
    </row>
    <row r="9" spans="1:5" ht="32.25" customHeight="1">
      <c r="A9" s="60" t="s">
        <v>68</v>
      </c>
      <c r="B9" s="61"/>
      <c r="C9" s="61"/>
      <c r="D9" s="61"/>
      <c r="E9" s="61"/>
    </row>
    <row r="11" spans="1:5" ht="94.5">
      <c r="A11" s="53" t="s">
        <v>11</v>
      </c>
      <c r="B11" s="58"/>
      <c r="C11" s="3" t="s">
        <v>69</v>
      </c>
      <c r="D11" s="3" t="s">
        <v>70</v>
      </c>
      <c r="E11" s="3" t="s">
        <v>76</v>
      </c>
    </row>
    <row r="12" spans="1:5" ht="31.5">
      <c r="A12" s="8">
        <v>1</v>
      </c>
      <c r="B12" s="5" t="s">
        <v>71</v>
      </c>
      <c r="C12" s="7"/>
      <c r="D12" s="7"/>
      <c r="E12" s="7"/>
    </row>
    <row r="13" spans="1:5">
      <c r="A13" s="6"/>
      <c r="B13" s="6" t="s">
        <v>72</v>
      </c>
      <c r="C13" s="29"/>
      <c r="D13" s="29"/>
      <c r="E13" s="29"/>
    </row>
    <row r="14" spans="1:5">
      <c r="A14" s="6"/>
      <c r="B14" s="6" t="s">
        <v>73</v>
      </c>
      <c r="C14" s="29"/>
      <c r="D14" s="29"/>
      <c r="E14" s="29"/>
    </row>
    <row r="15" spans="1:5">
      <c r="A15" s="6"/>
      <c r="B15" s="6" t="s">
        <v>74</v>
      </c>
      <c r="C15" s="29"/>
      <c r="D15" s="29"/>
      <c r="E15" s="29"/>
    </row>
    <row r="16" spans="1:5" ht="31.5">
      <c r="A16" s="8">
        <v>2</v>
      </c>
      <c r="B16" s="5" t="s">
        <v>75</v>
      </c>
      <c r="C16" s="29"/>
      <c r="D16" s="29"/>
      <c r="E16" s="29"/>
    </row>
    <row r="17" spans="1:5">
      <c r="A17" s="6"/>
      <c r="B17" s="6" t="s">
        <v>72</v>
      </c>
      <c r="C17" s="29"/>
      <c r="D17" s="29"/>
      <c r="E17" s="29"/>
    </row>
    <row r="18" spans="1:5">
      <c r="A18" s="6"/>
      <c r="B18" s="6" t="s">
        <v>73</v>
      </c>
      <c r="C18" s="29"/>
      <c r="D18" s="29"/>
      <c r="E18" s="29"/>
    </row>
    <row r="19" spans="1:5">
      <c r="A19" s="6"/>
      <c r="B19" s="6" t="s">
        <v>74</v>
      </c>
      <c r="C19" s="29"/>
      <c r="D19" s="29"/>
      <c r="E19" s="29"/>
    </row>
  </sheetData>
  <mergeCells count="2">
    <mergeCell ref="A11:B11"/>
    <mergeCell ref="A9:E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2"/>
  <sheetViews>
    <sheetView zoomScale="90" zoomScaleNormal="90" workbookViewId="0">
      <selection activeCell="F14" sqref="F14"/>
    </sheetView>
  </sheetViews>
  <sheetFormatPr defaultRowHeight="15.75"/>
  <cols>
    <col min="1" max="1" width="11.140625" style="1" customWidth="1"/>
    <col min="2" max="2" width="29" style="1" customWidth="1"/>
    <col min="3" max="3" width="12.5703125" style="1" customWidth="1"/>
    <col min="4" max="4" width="13.5703125" style="1" customWidth="1"/>
    <col min="5" max="5" width="12.7109375" style="1" customWidth="1"/>
    <col min="6" max="6" width="14.28515625" style="1" customWidth="1"/>
    <col min="7" max="7" width="13.28515625" style="1" customWidth="1"/>
    <col min="8" max="8" width="11.85546875" style="1" customWidth="1"/>
    <col min="9" max="10" width="16.42578125" style="1" customWidth="1"/>
    <col min="11" max="11" width="12.42578125" style="1" customWidth="1"/>
    <col min="12" max="16384" width="9.140625" style="1"/>
  </cols>
  <sheetData>
    <row r="2" spans="1:11">
      <c r="I2" s="26"/>
      <c r="J2" s="26"/>
      <c r="K2" s="27" t="s">
        <v>115</v>
      </c>
    </row>
    <row r="3" spans="1:11" ht="15.75" customHeight="1">
      <c r="I3" s="66" t="s">
        <v>1</v>
      </c>
      <c r="J3" s="66"/>
      <c r="K3" s="66"/>
    </row>
    <row r="4" spans="1:11">
      <c r="I4" s="26"/>
      <c r="J4" s="26"/>
      <c r="K4" s="27" t="s">
        <v>2</v>
      </c>
    </row>
    <row r="5" spans="1:11">
      <c r="I5" s="26"/>
      <c r="J5" s="26"/>
      <c r="K5" s="27" t="s">
        <v>3</v>
      </c>
    </row>
    <row r="6" spans="1:11">
      <c r="K6" s="33"/>
    </row>
    <row r="7" spans="1:11" ht="15.75" customHeight="1">
      <c r="A7" s="60" t="s">
        <v>153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ht="15.75" customHeight="1">
      <c r="A8" s="65" t="s">
        <v>151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5.75" customHeight="1">
      <c r="A9" s="65" t="str">
        <f>'приложение 9'!A10:H10</f>
        <v>в ООО "ВОЛГАЭНЕРГОСЕТЬ"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1">
      <c r="D10" s="75" t="s">
        <v>154</v>
      </c>
      <c r="E10" s="75"/>
      <c r="F10" s="75"/>
      <c r="G10" s="75"/>
      <c r="H10" s="75"/>
    </row>
    <row r="11" spans="1:11" ht="42.75" customHeight="1">
      <c r="A11" s="71"/>
      <c r="B11" s="73" t="s">
        <v>117</v>
      </c>
      <c r="C11" s="62" t="s">
        <v>118</v>
      </c>
      <c r="D11" s="63"/>
      <c r="E11" s="64"/>
      <c r="F11" s="62" t="s">
        <v>119</v>
      </c>
      <c r="G11" s="63"/>
      <c r="H11" s="64"/>
      <c r="I11" s="62" t="s">
        <v>120</v>
      </c>
      <c r="J11" s="63"/>
      <c r="K11" s="64"/>
    </row>
    <row r="12" spans="1:11" s="20" customFormat="1" ht="39" customHeight="1">
      <c r="A12" s="72"/>
      <c r="B12" s="74"/>
      <c r="C12" s="34" t="s">
        <v>72</v>
      </c>
      <c r="D12" s="35" t="s">
        <v>121</v>
      </c>
      <c r="E12" s="35" t="s">
        <v>122</v>
      </c>
      <c r="F12" s="34" t="s">
        <v>72</v>
      </c>
      <c r="G12" s="35" t="s">
        <v>121</v>
      </c>
      <c r="H12" s="35" t="s">
        <v>122</v>
      </c>
      <c r="I12" s="34" t="s">
        <v>72</v>
      </c>
      <c r="J12" s="35" t="s">
        <v>121</v>
      </c>
      <c r="K12" s="35" t="s">
        <v>122</v>
      </c>
    </row>
    <row r="13" spans="1:11" s="20" customFormat="1" ht="57" customHeight="1">
      <c r="A13" s="36" t="s">
        <v>57</v>
      </c>
      <c r="B13" s="37" t="s">
        <v>149</v>
      </c>
      <c r="C13" s="38">
        <v>7</v>
      </c>
      <c r="D13" s="35"/>
      <c r="E13" s="35"/>
      <c r="F13" s="32">
        <v>40</v>
      </c>
      <c r="G13" s="39"/>
      <c r="H13" s="35"/>
      <c r="I13" s="32">
        <f>C13*466.1/1000</f>
        <v>3.2627000000000002</v>
      </c>
      <c r="J13" s="32"/>
      <c r="K13" s="35"/>
    </row>
    <row r="14" spans="1:11" s="20" customFormat="1" ht="52.5" customHeight="1">
      <c r="A14" s="36" t="s">
        <v>62</v>
      </c>
      <c r="B14" s="40" t="s">
        <v>150</v>
      </c>
      <c r="C14" s="35"/>
      <c r="D14" s="35"/>
      <c r="E14" s="35"/>
      <c r="F14" s="32"/>
      <c r="G14" s="32"/>
      <c r="H14" s="35"/>
      <c r="I14" s="32"/>
      <c r="J14" s="32"/>
      <c r="K14" s="35"/>
    </row>
    <row r="15" spans="1:11" ht="90" customHeight="1">
      <c r="A15" s="36" t="s">
        <v>64</v>
      </c>
      <c r="B15" s="37" t="s">
        <v>123</v>
      </c>
      <c r="C15" s="35"/>
      <c r="D15" s="35"/>
      <c r="E15" s="35"/>
      <c r="F15" s="32"/>
      <c r="G15" s="32"/>
      <c r="H15" s="32"/>
      <c r="I15" s="32"/>
      <c r="J15" s="32"/>
      <c r="K15" s="32"/>
    </row>
    <row r="16" spans="1:11" ht="81.75" customHeight="1">
      <c r="A16" s="36" t="s">
        <v>124</v>
      </c>
      <c r="B16" s="40" t="s">
        <v>125</v>
      </c>
      <c r="C16" s="35"/>
      <c r="D16" s="35"/>
      <c r="E16" s="35"/>
      <c r="F16" s="35"/>
      <c r="G16" s="32"/>
      <c r="H16" s="35"/>
      <c r="I16" s="35"/>
      <c r="J16" s="32"/>
      <c r="K16" s="35"/>
    </row>
    <row r="17" spans="1:11" ht="73.5" customHeight="1">
      <c r="A17" s="36" t="s">
        <v>126</v>
      </c>
      <c r="B17" s="40" t="s">
        <v>127</v>
      </c>
      <c r="C17" s="35"/>
      <c r="D17" s="35"/>
      <c r="E17" s="35"/>
      <c r="F17" s="35"/>
      <c r="G17" s="35"/>
      <c r="H17" s="35"/>
      <c r="I17" s="35"/>
      <c r="J17" s="35"/>
      <c r="K17" s="35"/>
    </row>
    <row r="18" spans="1:11" ht="18" customHeight="1">
      <c r="A18" s="36" t="s">
        <v>85</v>
      </c>
      <c r="B18" s="37" t="s">
        <v>128</v>
      </c>
      <c r="C18" s="35"/>
      <c r="D18" s="35"/>
      <c r="E18" s="35"/>
      <c r="F18" s="35"/>
      <c r="G18" s="35"/>
      <c r="H18" s="35"/>
      <c r="I18" s="35"/>
      <c r="J18" s="35"/>
      <c r="K18" s="35"/>
    </row>
    <row r="20" spans="1:11" ht="15.75" customHeight="1">
      <c r="A20" s="67" t="s">
        <v>129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s="21" customFormat="1" ht="69" customHeight="1">
      <c r="A21" s="69" t="s">
        <v>130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</row>
    <row r="22" spans="1:11">
      <c r="A22" s="28"/>
    </row>
  </sheetData>
  <mergeCells count="12">
    <mergeCell ref="A21:K21"/>
    <mergeCell ref="A11:A12"/>
    <mergeCell ref="B11:B12"/>
    <mergeCell ref="C11:E11"/>
    <mergeCell ref="A9:K9"/>
    <mergeCell ref="D10:H10"/>
    <mergeCell ref="F11:H11"/>
    <mergeCell ref="A7:K7"/>
    <mergeCell ref="A8:K8"/>
    <mergeCell ref="I11:K11"/>
    <mergeCell ref="I3:K3"/>
    <mergeCell ref="A20:K20"/>
  </mergeCells>
  <hyperlinks>
    <hyperlink ref="I3" location="sub_1000" display="sub_1000"/>
  </hyperlinks>
  <pageMargins left="0.78740157480314965" right="0" top="0.19685039370078741" bottom="0.19685039370078741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приложение 2</vt:lpstr>
      <vt:lpstr>приложение 3</vt:lpstr>
      <vt:lpstr>приложение 4 до 15 </vt:lpstr>
      <vt:lpstr>приложение 4 до 150</vt:lpstr>
      <vt:lpstr>приложение 4 свыше 150</vt:lpstr>
      <vt:lpstr>приложение 5</vt:lpstr>
      <vt:lpstr>приложение 6</vt:lpstr>
      <vt:lpstr>приложение 7</vt:lpstr>
      <vt:lpstr>приложение 8</vt:lpstr>
      <vt:lpstr>приложение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2017-10-22T13:51:11Z</dcterms:modified>
</cp:coreProperties>
</file>